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<sst xmlns="http://schemas.openxmlformats.org/spreadsheetml/2006/main" count="35" uniqueCount="35">
  <si>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</si>
  <si>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</si>
  <si>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</si>
  <si>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</si>
  <si>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</si>
  <si>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</si>
  <si>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</si>
  <si>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</si>
  <si>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</si>
  <si>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</si>
  <si>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</si>
  <si>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</si>
  <si>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</si>
  <si>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</si>
  <si>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</si>
  <si>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</si>
  <si>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</si>
  <si>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</si>
  <si>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</si>
  <si>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</si>
  <si>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</si>
  <si>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</si>
  <si>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</si>
  <si>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</si>
  <si>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</si>
  <si>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</si>
  <si>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</si>
  <si>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</si>
  <si>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424,00 - замена крана шарового ГВС (4 подъезд кв.61,64).                                                                          13900,00 - замена радиатора (3 подъезд МОП).</t>
  </si>
  <si>
    <t xml:space="preserve">1985,00 - ремонт трубопровода канализации (кв.58).                                                                         2853,00 - ремонт системы ГВС с заменой кранов (5 подъезд кв.61 стояк).                                   433,00 - ремонт системы ГВС с заменой крана (2 подъезд подвал сброс).                            </t>
  </si>
  <si>
    <t>1618,00 - ремонт трубопровода канализации (кв. 56 стояк).</t>
  </si>
  <si>
    <t xml:space="preserve">41228,00 - ремонт кровли (кв. 44).                            4165,00 - прочистка вентканала (кв. 3,6,9,12,15).                                                                    2206,00 - ремонт трубопровода канализации (кв. 12 стояк).                                                                3717,00 - ремонт трубопровода канализации (ливневка).                                              </t>
  </si>
  <si>
    <t>4617,00 - ремонт системы отопления с заменой труб, крана шарового (подвал).</t>
  </si>
  <si>
    <t>3488,00 - замена кранов шаровых, труб  ГВС, отопление (подвал).</t>
  </si>
  <si>
    <t>62210,00 - ремонт кровли (кв. 14,13,15).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</si>
</sst>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18" sqref="G18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1966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д.9А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4261.8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558027.36</v>
      </c>
    </row>
    <row r="11" spans="1:5" ht="48" customHeight="1">
      <c r="A11" s="3">
        <v>1</v>
      </c>
      <c r="B11" s="9" t="s">
        <v>4</v>
      </c>
      <c r="C11" s="5">
        <f>VLOOKUP(A1,'[1]2021'!$A$1:$AH$101,5,0)</f>
        <v>9246.37</v>
      </c>
      <c r="D11" s="5">
        <f>VLOOKUP(A1,'[1]2021'!$A$1:$AH$101,18,0)</f>
        <v>14324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11387.98</v>
      </c>
      <c r="D12" s="5">
        <f>VLOOKUP(A1,'[1]2021'!$A$1:$AH$101,19,0)</f>
        <v>0</v>
      </c>
      <c r="E12" s="7"/>
    </row>
    <row r="13" spans="1:5" ht="94.5">
      <c r="A13" s="3">
        <v>3</v>
      </c>
      <c r="B13" s="9" t="s">
        <v>6</v>
      </c>
      <c r="C13" s="5">
        <f>VLOOKUP(A1,'[1]2021'!$A$1:$AH$101,7,0)</f>
        <v>10039.39</v>
      </c>
      <c r="D13" s="5">
        <f>VLOOKUP(A1,'[1]2021'!$A$1:$AH$101,20,0)</f>
        <v>5271</v>
      </c>
      <c r="E13" s="7" t="s">
        <v>29</v>
      </c>
    </row>
    <row r="14" spans="1:5" ht="15.75">
      <c r="A14" s="3">
        <v>4</v>
      </c>
      <c r="B14" s="9" t="s">
        <v>7</v>
      </c>
      <c r="C14" s="5">
        <f>VLOOKUP(A1,'[1]2021'!$A$1:$AH$101,8,0)</f>
        <v>10376.14</v>
      </c>
      <c r="D14" s="5">
        <f>VLOOKUP(A1,'[1]2021'!$A$1:$AH$101,21,0)</f>
        <v>0</v>
      </c>
      <c r="E14" s="7"/>
    </row>
    <row r="15" spans="1:5" ht="31.5">
      <c r="A15" s="3">
        <v>5</v>
      </c>
      <c r="B15" s="9" t="s">
        <v>8</v>
      </c>
      <c r="C15" s="5">
        <f>VLOOKUP(A1,'[1]2021'!$A$1:$AH$101,9,0)</f>
        <v>11721.73</v>
      </c>
      <c r="D15" s="5">
        <f>VLOOKUP(A1,'[1]2021'!$A$1:$AH$101,22,0)</f>
        <v>1618</v>
      </c>
      <c r="E15" s="7" t="s">
        <v>30</v>
      </c>
    </row>
    <row r="16" spans="1:5" ht="15.75">
      <c r="A16" s="3">
        <v>6</v>
      </c>
      <c r="B16" s="9" t="s">
        <v>9</v>
      </c>
      <c r="C16" s="5">
        <f>VLOOKUP(A1,'[1]2021'!$A$1:$AH$101,10,0)</f>
        <v>12356.61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11288.800000000001</v>
      </c>
      <c r="D17" s="5">
        <f>VLOOKUP(A1,'[1]2021'!$A$1:$AH$101,24,0)</f>
        <v>0</v>
      </c>
      <c r="E17" s="7"/>
    </row>
    <row r="18" spans="1:5" ht="110.25">
      <c r="A18" s="3">
        <v>8</v>
      </c>
      <c r="B18" s="9" t="s">
        <v>11</v>
      </c>
      <c r="C18" s="5">
        <f>VLOOKUP(A1,'[1]2021'!$A$1:$AH$101,12,0)</f>
        <v>10242.29</v>
      </c>
      <c r="D18" s="5">
        <f>VLOOKUP(A1,'[1]2021'!$A$1:$AH$102,25,0)</f>
        <v>51316</v>
      </c>
      <c r="E18" s="7" t="s">
        <v>31</v>
      </c>
    </row>
    <row r="19" spans="1:5" ht="15.75">
      <c r="A19" s="3">
        <v>9</v>
      </c>
      <c r="B19" s="9" t="s">
        <v>12</v>
      </c>
      <c r="C19" s="5">
        <f>VLOOKUP(A1,'[1]2021'!$A$1:$AH$101,13,0)</f>
        <v>12709.4</v>
      </c>
      <c r="D19" s="5">
        <f>VLOOKUP(A1,'[1]2021'!$A$1:$AH$101,26,0)</f>
        <v>0</v>
      </c>
      <c r="E19" s="7"/>
    </row>
    <row r="20" spans="1:5" ht="31.5">
      <c r="A20" s="3">
        <v>10</v>
      </c>
      <c r="B20" s="9" t="s">
        <v>13</v>
      </c>
      <c r="C20" s="5">
        <f>VLOOKUP(A1,'[1]2021'!$A$1:$AH$101,14,0)</f>
        <v>11641.630000000001</v>
      </c>
      <c r="D20" s="5">
        <f>VLOOKUP(A1,'[1]2021'!$A$1:$AH$101,27,0)</f>
        <v>4617</v>
      </c>
      <c r="E20" s="7" t="s">
        <v>32</v>
      </c>
    </row>
    <row r="21" spans="1:5" ht="31.5">
      <c r="A21" s="3">
        <v>11</v>
      </c>
      <c r="B21" s="9" t="s">
        <v>14</v>
      </c>
      <c r="C21" s="5">
        <f>VLOOKUP(A1,'[1]2021'!$A$1:$AH$101,15,0)</f>
        <v>14452.17</v>
      </c>
      <c r="D21" s="5">
        <f>VLOOKUP(A1,'[1]2021'!$A$1:$AH$101,28,0)</f>
        <v>3488</v>
      </c>
      <c r="E21" s="7" t="s">
        <v>33</v>
      </c>
    </row>
    <row r="22" spans="1:5" ht="15.75">
      <c r="A22" s="3">
        <v>12</v>
      </c>
      <c r="B22" s="9" t="s">
        <v>15</v>
      </c>
      <c r="C22" s="5">
        <f>VLOOKUP(A1,'[1]2021'!$A$1:$AH$101,16,0)</f>
        <v>15512.380000000001</v>
      </c>
      <c r="D22" s="5">
        <f>VLOOKUP(A1,'[1]2021'!$A$1:$AH$101,29,0)</f>
        <v>62210</v>
      </c>
      <c r="E22" s="7" t="s">
        <v>34</v>
      </c>
    </row>
    <row r="23" spans="1:5" ht="15.75">
      <c r="A23" s="23" t="s">
        <v>16</v>
      </c>
      <c r="B23" s="24"/>
      <c r="C23" s="6">
        <f>SUM(C11:C22)</f>
        <v>140974.88999999998</v>
      </c>
      <c r="D23" s="6">
        <f>SUM(D11:D22)</f>
        <v>142844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556158.25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2022-02-10T07:28:48Z</dcterms:modified>
  <cp:category/>
  <cp:version/>
  <cp:contentType/>
  <cp:contentStatus/>
</cp:coreProperties>
</file>