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<sst xmlns="http://schemas.openxmlformats.org/spreadsheetml/2006/main" count="34" uniqueCount="34">
  <si>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</si>
  <si>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</si>
  <si>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</si>
  <si>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</si>
  <si>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</si>
  <si>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</si>
  <si>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</si>
  <si>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</si>
  <si>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</si>
  <si>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</si>
  <si>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</si>
  <si>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</si>
  <si>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</si>
  <si>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</si>
  <si>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</si>
  <si>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</si>
  <si>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</si>
  <si>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</si>
  <si>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</si>
  <si>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</si>
  <si>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</si>
  <si>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</si>
  <si>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</si>
  <si>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</si>
  <si>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</si>
  <si>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</si>
  <si>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</si>
  <si>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</si>
  <si>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1320,00 - ремонт системы ХВС с заменой кранов, труб (2 подъезд подвал).                                2468,00 - ремонт системы ХВС с заменой кранов, труб (2 подъезд подвал).</t>
  </si>
  <si>
    <t xml:space="preserve">3740,00 - ремонт трубопровода ХВС (подвал).     1262,00 - ремонт трубопровода канализации (кв. 25 стояк).     </t>
  </si>
  <si>
    <t>162447,00 - ремонт трубопровода ХВС.</t>
  </si>
  <si>
    <t>1665,00 - ремонт трубопровода канализации (кв. 38).</t>
  </si>
  <si>
    <t>1685,00 - ремонт системы отопления с заменой  муфт (подвал).</t>
  </si>
  <si>
    <t>Поступления от интернет-провайдеров за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</si>
</sst>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2" fontId="42" fillId="0" borderId="11" xfId="0" applyNumberFormat="1" applyFont="1" applyBorder="1" applyAlignment="1">
      <alignment horizontal="left" wrapText="1"/>
    </xf>
    <xf numFmtId="2" fontId="42" fillId="0" borderId="11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9">
      <selection activeCell="A25" sqref="A25:D25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1630</v>
      </c>
      <c r="B1" s="19"/>
      <c r="C1" s="19"/>
      <c r="D1" s="19"/>
      <c r="E1" s="19"/>
    </row>
    <row r="2" spans="1:5" ht="41.25" customHeight="1">
      <c r="A2" s="21" t="s">
        <v>26</v>
      </c>
      <c r="B2" s="22"/>
      <c r="C2" s="22"/>
      <c r="D2" s="22"/>
      <c r="E2" s="22"/>
    </row>
    <row r="3" spans="1:5" ht="36.75" customHeight="1">
      <c r="A3" s="20" t="str">
        <f>VLOOKUP(A1,'[1]2021'!$A$1:$AH$99,2,0)</f>
        <v>Магистральный проезд д.5</v>
      </c>
      <c r="B3" s="20"/>
      <c r="C3" s="20"/>
      <c r="D3" s="20"/>
      <c r="E3" s="20"/>
    </row>
    <row r="4" spans="1:5" ht="30.75" customHeight="1">
      <c r="A4" s="24" t="s">
        <v>20</v>
      </c>
      <c r="B4" s="24"/>
      <c r="C4" s="24"/>
      <c r="D4" s="24"/>
      <c r="E4" s="14" t="s">
        <v>18</v>
      </c>
    </row>
    <row r="5" spans="1:5" ht="15.75" customHeight="1">
      <c r="A5" s="25" t="s">
        <v>21</v>
      </c>
      <c r="B5" s="25"/>
      <c r="C5" s="25"/>
      <c r="D5" s="25"/>
      <c r="E5" s="15" t="s">
        <v>22</v>
      </c>
    </row>
    <row r="6" spans="1:5" ht="15" customHeight="1">
      <c r="A6" s="28" t="s">
        <v>17</v>
      </c>
      <c r="B6" s="28"/>
      <c r="C6" s="28"/>
      <c r="D6" s="28"/>
      <c r="E6" s="16">
        <f>VLOOKUP(A1,'[1]2021'!$A$1:$AH$101,3,0)</f>
        <v>3857.7</v>
      </c>
    </row>
    <row r="7" spans="1:5" ht="33" customHeight="1">
      <c r="A7" s="28" t="s">
        <v>27</v>
      </c>
      <c r="B7" s="28"/>
      <c r="C7" s="28"/>
      <c r="D7" s="28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6" t="s">
        <v>24</v>
      </c>
      <c r="B10" s="27"/>
      <c r="C10" s="27"/>
      <c r="D10" s="27"/>
      <c r="E10" s="18">
        <f>VLOOKUP(A1,'[1]2021'!$A$1:$AH$101,4,0)</f>
        <v>-114152.66</v>
      </c>
    </row>
    <row r="11" spans="1:5" ht="15.75">
      <c r="A11" s="3">
        <v>1</v>
      </c>
      <c r="B11" s="9" t="s">
        <v>4</v>
      </c>
      <c r="C11" s="5">
        <f>VLOOKUP(A1,'[1]2021'!$A$1:$AH$101,5,0)</f>
        <v>8766.25</v>
      </c>
      <c r="D11" s="5">
        <f>VLOOKUP(A1,'[1]2021'!$A$1:$AH$101,18,0)</f>
        <v>0</v>
      </c>
      <c r="E11" s="7"/>
    </row>
    <row r="12" spans="1:5" ht="63">
      <c r="A12" s="3">
        <v>2</v>
      </c>
      <c r="B12" s="9" t="s">
        <v>5</v>
      </c>
      <c r="C12" s="5">
        <f>VLOOKUP(A1,'[1]2021'!$A$1:$AH$101,6,0)</f>
        <v>9623.47</v>
      </c>
      <c r="D12" s="5">
        <f>VLOOKUP(A1,'[1]2021'!$A$1:$AH$101,19,0)</f>
        <v>2468</v>
      </c>
      <c r="E12" s="7" t="s">
        <v>28</v>
      </c>
    </row>
    <row r="13" spans="1:5" ht="15.75">
      <c r="A13" s="3">
        <v>3</v>
      </c>
      <c r="B13" s="9" t="s">
        <v>6</v>
      </c>
      <c r="C13" s="5">
        <f>VLOOKUP(A1,'[1]2021'!$A$1:$AH$101,7,0)</f>
        <v>9995.94</v>
      </c>
      <c r="D13" s="5">
        <f>VLOOKUP(A1,'[1]2021'!$A$1:$AH$101,20,0)</f>
        <v>0</v>
      </c>
      <c r="E13" s="7"/>
    </row>
    <row r="14" spans="1:5" ht="47.25">
      <c r="A14" s="3">
        <v>4</v>
      </c>
      <c r="B14" s="9" t="s">
        <v>7</v>
      </c>
      <c r="C14" s="5">
        <f>VLOOKUP(A1,'[1]2021'!$A$1:$AH$101,8,0)</f>
        <v>10663.08</v>
      </c>
      <c r="D14" s="5">
        <f>VLOOKUP(A1,'[1]2021'!$A$1:$AH$101,21,0)</f>
        <v>5002</v>
      </c>
      <c r="E14" s="7" t="s">
        <v>29</v>
      </c>
    </row>
    <row r="15" spans="1:5" ht="15.75">
      <c r="A15" s="3">
        <v>5</v>
      </c>
      <c r="B15" s="9" t="s">
        <v>8</v>
      </c>
      <c r="C15" s="5">
        <f>VLOOKUP(A1,'[1]2021'!$A$1:$AH$101,9,0)</f>
        <v>11878.62</v>
      </c>
      <c r="D15" s="5">
        <f>VLOOKUP(A1,'[1]2021'!$A$1:$AH$101,22,0)</f>
        <v>162447</v>
      </c>
      <c r="E15" s="7" t="s">
        <v>30</v>
      </c>
    </row>
    <row r="16" spans="1:5" ht="15.75">
      <c r="A16" s="3">
        <v>6</v>
      </c>
      <c r="B16" s="9" t="s">
        <v>9</v>
      </c>
      <c r="C16" s="5">
        <f>VLOOKUP(A1,'[1]2021'!$A$1:$AH$101,10,0)</f>
        <v>10039.4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10631.91</v>
      </c>
      <c r="D17" s="5">
        <f>VLOOKUP(A1,'[1]2021'!$A$1:$AH$101,24,0)</f>
        <v>0</v>
      </c>
      <c r="E17" s="7"/>
    </row>
    <row r="18" spans="1:5" ht="31.5">
      <c r="A18" s="3">
        <v>8</v>
      </c>
      <c r="B18" s="9" t="s">
        <v>11</v>
      </c>
      <c r="C18" s="5">
        <f>VLOOKUP(A1,'[1]2021'!$A$1:$AH$101,12,0)</f>
        <v>12017.460000000001</v>
      </c>
      <c r="D18" s="5">
        <f>VLOOKUP(A1,'[1]2021'!$A$1:$AH$102,25,0)</f>
        <v>1665</v>
      </c>
      <c r="E18" s="7" t="s">
        <v>31</v>
      </c>
    </row>
    <row r="19" spans="1:5" ht="15.75">
      <c r="A19" s="3">
        <v>9</v>
      </c>
      <c r="B19" s="9" t="s">
        <v>12</v>
      </c>
      <c r="C19" s="5">
        <f>VLOOKUP(A1,'[1]2021'!$A$1:$AH$101,13,0)</f>
        <v>10803.44</v>
      </c>
      <c r="D19" s="5">
        <f>VLOOKUP(A1,'[1]2021'!$A$1:$AH$101,26,0)</f>
        <v>0</v>
      </c>
      <c r="E19" s="7"/>
    </row>
    <row r="20" spans="1:5" ht="15.75">
      <c r="A20" s="3">
        <v>10</v>
      </c>
      <c r="B20" s="9" t="s">
        <v>13</v>
      </c>
      <c r="C20" s="5">
        <f>VLOOKUP(A1,'[1]2021'!$A$1:$AH$101,14,0)</f>
        <v>10875.57</v>
      </c>
      <c r="D20" s="5">
        <f>VLOOKUP(A1,'[1]2021'!$A$1:$AH$101,27,0)</f>
        <v>0</v>
      </c>
      <c r="E20" s="7"/>
    </row>
    <row r="21" spans="1:5" ht="31.5">
      <c r="A21" s="3">
        <v>11</v>
      </c>
      <c r="B21" s="9" t="s">
        <v>14</v>
      </c>
      <c r="C21" s="5">
        <f>VLOOKUP(A1,'[1]2021'!$A$1:$AH$101,15,0)</f>
        <v>10565.69</v>
      </c>
      <c r="D21" s="5">
        <f>VLOOKUP(A1,'[1]2021'!$A$1:$AH$101,28,0)</f>
        <v>1685</v>
      </c>
      <c r="E21" s="7" t="s">
        <v>32</v>
      </c>
    </row>
    <row r="22" spans="1:5" ht="15.75">
      <c r="A22" s="3">
        <v>12</v>
      </c>
      <c r="B22" s="9" t="s">
        <v>15</v>
      </c>
      <c r="C22" s="5">
        <f>VLOOKUP(A1,'[1]2021'!$A$1:$AH$101,16,0)</f>
        <v>12156.880000000001</v>
      </c>
      <c r="D22" s="5">
        <f>VLOOKUP(A1,'[1]2021'!$A$1:$AH$101,29,0)</f>
        <v>0</v>
      </c>
      <c r="E22" s="7"/>
    </row>
    <row r="23" spans="1:5" ht="56.25" customHeight="1">
      <c r="A23" s="31" t="s">
        <v>33</v>
      </c>
      <c r="B23" s="32"/>
      <c r="C23" s="5">
        <v>6630</v>
      </c>
      <c r="D23" s="5"/>
      <c r="E23" s="7"/>
    </row>
    <row r="24" spans="1:5" ht="15.75">
      <c r="A24" s="29" t="s">
        <v>16</v>
      </c>
      <c r="B24" s="30"/>
      <c r="C24" s="6">
        <f>SUM(C11:C23)</f>
        <v>134647.71000000002</v>
      </c>
      <c r="D24" s="6">
        <f>SUM(D11:D22)</f>
        <v>173267</v>
      </c>
      <c r="E24" s="8"/>
    </row>
    <row r="25" spans="1:5" ht="15.75">
      <c r="A25" s="26" t="s">
        <v>25</v>
      </c>
      <c r="B25" s="27"/>
      <c r="C25" s="27"/>
      <c r="D25" s="27"/>
      <c r="E25" s="13">
        <f>E10+C24-D24</f>
        <v>-152771.94999999998</v>
      </c>
    </row>
    <row r="29" spans="1:5" ht="18.75">
      <c r="A29" s="23" t="s">
        <v>19</v>
      </c>
      <c r="B29" s="23"/>
      <c r="C29" s="23"/>
      <c r="D29" s="23"/>
      <c r="E29" s="23"/>
    </row>
    <row r="30" spans="1:5" ht="18.75">
      <c r="A30" s="4"/>
      <c r="B30" s="4"/>
      <c r="C30" s="4"/>
      <c r="D30" s="4"/>
      <c r="E30" s="4"/>
    </row>
    <row r="31" spans="1:5" ht="18.75">
      <c r="A31" s="4"/>
      <c r="B31" s="4"/>
      <c r="C31" s="4"/>
      <c r="D31" s="4"/>
      <c r="E31" s="4"/>
    </row>
    <row r="32" spans="1:5" ht="18.75">
      <c r="A32" s="23"/>
      <c r="B32" s="23"/>
      <c r="C32" s="23"/>
      <c r="D32" s="23"/>
      <c r="E32" s="23"/>
    </row>
  </sheetData>
  <sheetProtection/>
  <mergeCells count="13">
    <mergeCell ref="A32:E32"/>
    <mergeCell ref="A10:D10"/>
    <mergeCell ref="A25:D25"/>
    <mergeCell ref="A6:D6"/>
    <mergeCell ref="A24:B24"/>
    <mergeCell ref="A7:D7"/>
    <mergeCell ref="A23:B23"/>
    <mergeCell ref="B1:E1"/>
    <mergeCell ref="A3:E3"/>
    <mergeCell ref="A2:E2"/>
    <mergeCell ref="A29:E29"/>
    <mergeCell ref="A4:D4"/>
    <mergeCell ref="A5:D5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2022-03-14T07:36:53Z</dcterms:modified>
  <cp:category/>
  <cp:version/>
  <cp:contentType/>
  <cp:contentStatus/>
</cp:coreProperties>
</file>