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<sst xmlns="http://schemas.openxmlformats.org/spreadsheetml/2006/main" count="34" uniqueCount="34">
  <si>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</si>
  <si>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</si>
  <si>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</si>
  <si>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</si>
  <si>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</si>
  <si>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</si>
  <si>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</si>
  <si>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</si>
  <si>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</si>
  <si>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</si>
  <si>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</si>
  <si>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</si>
  <si>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</si>
  <si>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</si>
  <si>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</si>
  <si>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</si>
  <si>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</si>
  <si>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</si>
  <si>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</si>
  <si>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</si>
  <si>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</si>
  <si>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</si>
  <si>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</si>
  <si>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</si>
  <si>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</si>
  <si>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</si>
  <si>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</si>
  <si>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</si>
  <si>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54032,00 - ремонт кровли (кв.39,40,118,119).</t>
  </si>
  <si>
    <t>2757,00 - ремонт трубопровода ливневой канализации (2 подъезд).                                            3568,00 - замена доводчика (3 подъезд).</t>
  </si>
  <si>
    <t>4584,00 - ремонт трубопровода ХВС, ГВС (кв.36,40 стояк).</t>
  </si>
  <si>
    <t>31214,00 - ремонт ВРУ с заменой трансформаторов, эл. Счетчиков (1 этаж 2 подъезд).</t>
  </si>
  <si>
    <t>3732,00 - установка кранов шаровых д-15 мм (теплоузел).                                                                       406,00 - замена сгона (кв. 47).                                       649,00 - ремонт трубопровода канализации с заменой тройника (ливневка техэтаж  над кв. 38).</t>
  </si>
  <si>
    <t>6404,00 - замена элемента питания на вычислителя количества теплоты.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</si>
</sst>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8">
      <selection activeCell="G18" sqref="G18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1426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д.24Б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7277.9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77978.46000000037</v>
      </c>
    </row>
    <row r="11" spans="1:5" ht="15.75">
      <c r="A11" s="3">
        <v>1</v>
      </c>
      <c r="B11" s="9" t="s">
        <v>4</v>
      </c>
      <c r="C11" s="5">
        <f>VLOOKUP(A1,'[1]2021'!$A$1:$AH$101,5,0)</f>
        <v>13089.75</v>
      </c>
      <c r="D11" s="5">
        <f>VLOOKUP(A1,'[1]2021'!$A$1:$AH$101,18,0)</f>
        <v>54032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17930.2</v>
      </c>
      <c r="D12" s="5">
        <f>VLOOKUP(A1,'[1]2021'!$A$1:$AH$101,19,0)</f>
        <v>0</v>
      </c>
      <c r="E12" s="7"/>
    </row>
    <row r="13" spans="1:5" ht="47.25">
      <c r="A13" s="3">
        <v>3</v>
      </c>
      <c r="B13" s="9" t="s">
        <v>6</v>
      </c>
      <c r="C13" s="5">
        <f>VLOOKUP(A1,'[1]2021'!$A$1:$AH$101,7,0)</f>
        <v>19241.02</v>
      </c>
      <c r="D13" s="5">
        <f>VLOOKUP(A1,'[1]2021'!$A$1:$AH$101,20,0)</f>
        <v>6325</v>
      </c>
      <c r="E13" s="7" t="s">
        <v>29</v>
      </c>
    </row>
    <row r="14" spans="1:5" ht="31.5">
      <c r="A14" s="3">
        <v>4</v>
      </c>
      <c r="B14" s="9" t="s">
        <v>7</v>
      </c>
      <c r="C14" s="5">
        <f>VLOOKUP(A1,'[1]2021'!$A$1:$AH$101,8,0)</f>
        <v>19705.11</v>
      </c>
      <c r="D14" s="5">
        <f>VLOOKUP(A1,'[1]2021'!$A$1:$AH$101,21,0)</f>
        <v>4584</v>
      </c>
      <c r="E14" s="7" t="s">
        <v>30</v>
      </c>
    </row>
    <row r="15" spans="1:5" ht="47.25">
      <c r="A15" s="3">
        <v>5</v>
      </c>
      <c r="B15" s="9" t="s">
        <v>8</v>
      </c>
      <c r="C15" s="5">
        <f>VLOOKUP(A1,'[1]2021'!$A$1:$AH$101,9,0)</f>
        <v>21918.83</v>
      </c>
      <c r="D15" s="5">
        <f>VLOOKUP(A1,'[1]2021'!$A$1:$AH$101,22,0)</f>
        <v>32214</v>
      </c>
      <c r="E15" s="7" t="s">
        <v>31</v>
      </c>
    </row>
    <row r="16" spans="1:5" ht="15.75">
      <c r="A16" s="3">
        <v>6</v>
      </c>
      <c r="B16" s="9" t="s">
        <v>9</v>
      </c>
      <c r="C16" s="5">
        <f>VLOOKUP(A1,'[1]2021'!$A$1:$AH$101,10,0)</f>
        <v>21125.48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19823.08</v>
      </c>
      <c r="D17" s="5">
        <f>VLOOKUP(A1,'[1]2021'!$A$1:$AH$101,24,0)</f>
        <v>0</v>
      </c>
      <c r="E17" s="7"/>
    </row>
    <row r="18" spans="1:5" ht="94.5">
      <c r="A18" s="3">
        <v>8</v>
      </c>
      <c r="B18" s="9" t="s">
        <v>11</v>
      </c>
      <c r="C18" s="5">
        <f>VLOOKUP(A1,'[1]2021'!$A$1:$AH$101,12,0)</f>
        <v>20711.7</v>
      </c>
      <c r="D18" s="5">
        <f>VLOOKUP(A1,'[1]2021'!$A$1:$AH$102,25,0)</f>
        <v>4787</v>
      </c>
      <c r="E18" s="7" t="s">
        <v>32</v>
      </c>
    </row>
    <row r="19" spans="1:5" ht="15.75">
      <c r="A19" s="3">
        <v>9</v>
      </c>
      <c r="B19" s="9" t="s">
        <v>12</v>
      </c>
      <c r="C19" s="5">
        <f>VLOOKUP(A1,'[1]2021'!$A$1:$AH$101,13,0)</f>
        <v>21874.02</v>
      </c>
      <c r="D19" s="5">
        <f>VLOOKUP(A1,'[1]2021'!$A$1:$AH$101,26,0)</f>
        <v>0</v>
      </c>
      <c r="E19" s="7"/>
    </row>
    <row r="20" spans="1:5" ht="31.5">
      <c r="A20" s="3">
        <v>10</v>
      </c>
      <c r="B20" s="9" t="s">
        <v>13</v>
      </c>
      <c r="C20" s="5">
        <f>VLOOKUP(A1,'[1]2021'!$A$1:$AH$101,14,0)</f>
        <v>20641.350000000002</v>
      </c>
      <c r="D20" s="5">
        <f>VLOOKUP(A1,'[1]2021'!$A$1:$AH$101,27,0)</f>
        <v>6404</v>
      </c>
      <c r="E20" s="7" t="s">
        <v>33</v>
      </c>
    </row>
    <row r="21" spans="1:5" ht="15.75">
      <c r="A21" s="3">
        <v>11</v>
      </c>
      <c r="B21" s="9" t="s">
        <v>14</v>
      </c>
      <c r="C21" s="5">
        <f>VLOOKUP(A1,'[1]2021'!$A$1:$AH$101,15,0)</f>
        <v>18640.54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21170.27</v>
      </c>
      <c r="D22" s="5">
        <f>VLOOKUP(A1,'[1]2021'!$A$1:$AH$101,29,0)</f>
        <v>0</v>
      </c>
      <c r="E22" s="7"/>
    </row>
    <row r="23" spans="1:5" ht="15.75">
      <c r="A23" s="23" t="s">
        <v>16</v>
      </c>
      <c r="B23" s="24"/>
      <c r="C23" s="6">
        <f>SUM(C11:C22)</f>
        <v>235871.35</v>
      </c>
      <c r="D23" s="6">
        <f>SUM(D11:D22)</f>
        <v>108346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205503.8100000004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2022-02-10T06:46:02Z</dcterms:modified>
  <cp:category/>
  <cp:version/>
  <cp:contentType/>
  <cp:contentStatus/>
</cp:coreProperties>
</file>