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<sst xmlns="http://schemas.openxmlformats.org/spreadsheetml/2006/main" count="36" uniqueCount="36">
  <si>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</si>
  <si>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</si>
  <si>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</si>
  <si>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</si>
  <si>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</si>
  <si>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</si>
  <si>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</si>
  <si>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</si>
  <si>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</si>
  <si>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</si>
  <si>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</si>
  <si>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</si>
  <si>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</si>
  <si>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</si>
  <si>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</si>
  <si>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</si>
  <si>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</si>
  <si>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</si>
  <si>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</si>
  <si>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</si>
  <si>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</si>
  <si>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</si>
  <si>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</si>
  <si>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</si>
  <si>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</si>
  <si>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</si>
  <si>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</si>
  <si>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</si>
  <si>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37552,00 - замена окон ПВХ (5 под.).</t>
  </si>
  <si>
    <t>14878,00 - снос деревьев (яблоня - 2 шт.).                       2715,00 - ремонт трубопровода ГВС  (кв.92 стояк).                                                                                   2792,00 - ремонт системы ГВС с заменой кранов (кв.63,64 стояк).                                                  548,00 - ремонт штукатурки (5 подъезд 4-5 этаж).                                                                                   5087,00 - ремонт крыльца (5 подъезд).</t>
  </si>
  <si>
    <t>6858,00 - ремонт крыльца (5 подъезд).</t>
  </si>
  <si>
    <t>2099,60 - дезинсекция в подвале.</t>
  </si>
  <si>
    <t>2902,00 - ремонт трубопровода канализации (кв. 17 стояк).</t>
  </si>
  <si>
    <t>3893,00 - ремонт трубопровода канализации (кв. 16).</t>
  </si>
  <si>
    <t>2547,00 - ремонт трубопровода канализации (кв. 39).</t>
  </si>
  <si>
    <t>3793,00 - ремонт трубопровода канализации (кв. 96).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</si>
</sst>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1965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д.16Д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4033.65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-25699.630000000005</v>
      </c>
    </row>
    <row r="11" spans="1:5" ht="15.75">
      <c r="A11" s="3">
        <v>1</v>
      </c>
      <c r="B11" s="10" t="s">
        <v>4</v>
      </c>
      <c r="C11" s="6">
        <f>VLOOKUP(A1,'[1]2021'!$A$1:$AH$101,5,0)</f>
        <v>6800.6900000000005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8874.19</v>
      </c>
      <c r="D12" s="6">
        <f>VLOOKUP(A1,'[1]2021'!$A$1:$AH$101,19,0)</f>
        <v>37552</v>
      </c>
      <c r="E12" s="8" t="s">
        <v>28</v>
      </c>
    </row>
    <row r="13" spans="1:5" ht="126">
      <c r="A13" s="3">
        <v>3</v>
      </c>
      <c r="B13" s="10" t="s">
        <v>6</v>
      </c>
      <c r="C13" s="6">
        <f>VLOOKUP(A1,'[1]2021'!$A$1:$AH$101,7,0)</f>
        <v>10150.9</v>
      </c>
      <c r="D13" s="6">
        <f>VLOOKUP(A1,'[1]2021'!$A$1:$AH$101,20,0)</f>
        <v>26020</v>
      </c>
      <c r="E13" s="8" t="s">
        <v>29</v>
      </c>
    </row>
    <row r="14" spans="1:5" ht="15.75">
      <c r="A14" s="3">
        <v>4</v>
      </c>
      <c r="B14" s="10" t="s">
        <v>7</v>
      </c>
      <c r="C14" s="6">
        <f>VLOOKUP(A1,'[1]2021'!$A$1:$AH$101,8,0)</f>
        <v>8994.52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12041.83</v>
      </c>
      <c r="D15" s="6">
        <f>VLOOKUP(A1,'[1]2021'!$A$1:$AH$101,22,0)</f>
        <v>6858</v>
      </c>
      <c r="E15" s="8" t="s">
        <v>30</v>
      </c>
    </row>
    <row r="16" spans="1:5" ht="15.75">
      <c r="A16" s="3">
        <v>6</v>
      </c>
      <c r="B16" s="10" t="s">
        <v>9</v>
      </c>
      <c r="C16" s="6">
        <f>VLOOKUP(A1,'[1]2021'!$A$1:$AH$101,10,0)</f>
        <v>9362.41</v>
      </c>
      <c r="D16" s="6">
        <f>VLOOKUP(A1,'[1]2021'!$A$1:$AH$101,23,0)</f>
        <v>2099.6</v>
      </c>
      <c r="E16" s="8" t="s">
        <v>31</v>
      </c>
    </row>
    <row r="17" spans="1:5" ht="31.5">
      <c r="A17" s="3">
        <v>7</v>
      </c>
      <c r="B17" s="10" t="s">
        <v>10</v>
      </c>
      <c r="C17" s="6">
        <f>VLOOKUP(A1,'[1]2021'!$A$1:$AH$101,11,0)</f>
        <v>10651.23</v>
      </c>
      <c r="D17" s="6">
        <f>VLOOKUP(A1,'[1]2021'!$A$1:$AH$101,24,0)</f>
        <v>2902</v>
      </c>
      <c r="E17" s="8" t="s">
        <v>32</v>
      </c>
    </row>
    <row r="18" spans="1:5" ht="15.75">
      <c r="A18" s="3">
        <v>8</v>
      </c>
      <c r="B18" s="4" t="s">
        <v>11</v>
      </c>
      <c r="C18" s="6">
        <f>VLOOKUP(A1,'[1]2021'!$A$1:$AH$101,12,0)</f>
        <v>9355.04</v>
      </c>
      <c r="D18" s="6">
        <f>VLOOKUP(A1,'[1]2021'!$A$1:$AH$102,25,0)</f>
        <v>0</v>
      </c>
      <c r="E18" s="8"/>
    </row>
    <row r="19" spans="1:5" ht="31.5">
      <c r="A19" s="3">
        <v>9</v>
      </c>
      <c r="B19" s="10" t="s">
        <v>12</v>
      </c>
      <c r="C19" s="6">
        <f>VLOOKUP(A1,'[1]2021'!$A$1:$AH$101,13,0)</f>
        <v>10719.53</v>
      </c>
      <c r="D19" s="6">
        <f>VLOOKUP(A1,'[1]2021'!$A$1:$AH$101,26,0)</f>
        <v>3893</v>
      </c>
      <c r="E19" s="8" t="s">
        <v>33</v>
      </c>
    </row>
    <row r="20" spans="1:5" ht="15.75">
      <c r="A20" s="3">
        <v>10</v>
      </c>
      <c r="B20" s="10" t="s">
        <v>13</v>
      </c>
      <c r="C20" s="6">
        <f>VLOOKUP(A1,'[1]2021'!$A$1:$AH$101,14,0)</f>
        <v>10903.5</v>
      </c>
      <c r="D20" s="6">
        <f>VLOOKUP(A1,'[1]2021'!$A$1:$AH$101,27,0)</f>
        <v>0</v>
      </c>
      <c r="E20" s="8"/>
    </row>
    <row r="21" spans="1:5" ht="31.5">
      <c r="A21" s="3">
        <v>11</v>
      </c>
      <c r="B21" s="10" t="s">
        <v>14</v>
      </c>
      <c r="C21" s="6">
        <f>VLOOKUP(A1,'[1]2021'!$A$1:$AH$101,15,0)</f>
        <v>8633.51</v>
      </c>
      <c r="D21" s="6">
        <f>VLOOKUP(A1,'[1]2021'!$A$1:$AH$101,28,0)</f>
        <v>2547</v>
      </c>
      <c r="E21" s="8" t="s">
        <v>34</v>
      </c>
    </row>
    <row r="22" spans="1:5" ht="31.5">
      <c r="A22" s="3">
        <v>12</v>
      </c>
      <c r="B22" s="10" t="s">
        <v>15</v>
      </c>
      <c r="C22" s="6">
        <f>VLOOKUP(A1,'[1]2021'!$A$1:$AH$101,16,0)</f>
        <v>11977.51</v>
      </c>
      <c r="D22" s="6">
        <f>VLOOKUP(A1,'[1]2021'!$A$1:$AH$101,29,0)</f>
        <v>3793</v>
      </c>
      <c r="E22" s="8" t="s">
        <v>35</v>
      </c>
    </row>
    <row r="23" spans="1:5" ht="15.75">
      <c r="A23" s="24" t="s">
        <v>16</v>
      </c>
      <c r="B23" s="25"/>
      <c r="C23" s="7">
        <f>SUM(C11:C22)</f>
        <v>118464.85999999999</v>
      </c>
      <c r="D23" s="7">
        <f>SUM(D11:D22)</f>
        <v>85664.6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7100.629999999976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2022-02-10T06:12:26Z</dcterms:modified>
  <cp:category/>
  <cp:version/>
  <cp:contentType/>
  <cp:contentStatus/>
</cp:coreProperties>
</file>