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<sst xmlns="http://schemas.openxmlformats.org/spreadsheetml/2006/main" count="37" uniqueCount="37">
  <si>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</si>
  <si>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</si>
  <si>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</si>
  <si>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</si>
  <si>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</si>
  <si>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</si>
  <si>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</si>
  <si>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</si>
  <si>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</si>
  <si>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</si>
  <si>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</si>
  <si>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</si>
  <si>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</si>
  <si>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</si>
  <si>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</si>
  <si>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</si>
  <si>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</si>
  <si>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</si>
  <si>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</si>
  <si>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</si>
  <si>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</si>
  <si>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</si>
  <si>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</si>
  <si>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</si>
  <si>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</si>
  <si>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</si>
  <si>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</si>
  <si>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</si>
  <si>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3396,00 - ремонт трубопровода канализации (кв.121 стояк санузел).</t>
  </si>
  <si>
    <t>500,00 - вызов специалиста по ремонту распашных ворот.</t>
  </si>
  <si>
    <t>16000,00 - ремонт распашных ворот.</t>
  </si>
  <si>
    <t>16284,00 - ремонт трубопровода ХВС, ГВС (кв. 26,30,34 чердак).                                                                             4705,00 - ремонт трубопровода канализации (кв. 88 стояк), замена кранов ГВС (подвал циркуляция).</t>
  </si>
  <si>
    <t xml:space="preserve">8764,00 - замена электросчетчика, эл. провода, испытат. коробки.                                                      427,00 - замена крана шарового ГВС д-15мм.                                                 </t>
  </si>
  <si>
    <t>11700,00 - ремонт стыков стеновых панелей (кв. 88).</t>
  </si>
  <si>
    <t>2194,00 - установка светильников с датчиком движения (1,4 подъезд 1 этаж).                                        2390,00 - дезинсекция в подвале.                                       2390,00 - дезинсекция на чердаке.</t>
  </si>
  <si>
    <t>Поступления от провайдеров за 2021 год</t>
  </si>
  <si>
    <t>Поступления денежных средств от ИП Локтионов А. В. за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</si>
</sst>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K22" sqref="K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2017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ул.Краснополянская д.5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7736.3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147690.75</v>
      </c>
    </row>
    <row r="11" spans="1:5" ht="63">
      <c r="A11" s="3">
        <v>1</v>
      </c>
      <c r="B11" s="9" t="s">
        <v>4</v>
      </c>
      <c r="C11" s="5">
        <f>VLOOKUP(A1,'[1]2021'!$A$1:$AH$101,5,0)</f>
        <v>17201.3</v>
      </c>
      <c r="D11" s="5">
        <f>VLOOKUP(A1,'[1]2021'!$A$1:$AH$101,18,0)</f>
        <v>6974</v>
      </c>
      <c r="E11" s="7" t="s">
        <v>34</v>
      </c>
    </row>
    <row r="12" spans="1:5" ht="15.75">
      <c r="A12" s="3">
        <v>2</v>
      </c>
      <c r="B12" s="9" t="s">
        <v>5</v>
      </c>
      <c r="C12" s="5">
        <f>VLOOKUP(A1,'[1]2021'!$A$1:$AH$101,6,0)</f>
        <v>19216.43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21348.56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19375.170000000002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21907.22</v>
      </c>
      <c r="D15" s="5">
        <f>VLOOKUP(A1,'[1]2021'!$A$1:$AH$101,22,0)</f>
        <v>0</v>
      </c>
      <c r="E15" s="7"/>
    </row>
    <row r="16" spans="1:5" ht="78.75">
      <c r="A16" s="3">
        <v>6</v>
      </c>
      <c r="B16" s="9" t="s">
        <v>9</v>
      </c>
      <c r="C16" s="5">
        <f>VLOOKUP(A1,'[1]2021'!$A$1:$AH$101,10,0)</f>
        <v>19742.350000000002</v>
      </c>
      <c r="D16" s="5">
        <f>VLOOKUP(A1,'[1]2021'!$A$1:$AH$101,23,0)</f>
        <v>20989</v>
      </c>
      <c r="E16" s="7" t="s">
        <v>31</v>
      </c>
    </row>
    <row r="17" spans="1:5" ht="31.5">
      <c r="A17" s="3">
        <v>7</v>
      </c>
      <c r="B17" s="9" t="s">
        <v>10</v>
      </c>
      <c r="C17" s="5">
        <f>VLOOKUP(A1,'[1]2021'!$A$1:$AH$101,11,0)</f>
        <v>21982.07</v>
      </c>
      <c r="D17" s="5">
        <f>VLOOKUP(A1,'[1]2021'!$A$1:$AH$101,24,0)</f>
        <v>500</v>
      </c>
      <c r="E17" s="7" t="s">
        <v>29</v>
      </c>
    </row>
    <row r="18" spans="1:5" ht="15.75">
      <c r="A18" s="3">
        <v>8</v>
      </c>
      <c r="B18" s="9" t="s">
        <v>11</v>
      </c>
      <c r="C18" s="5">
        <f>VLOOKUP(A1,'[1]2021'!$A$1:$AH$101,12,0)</f>
        <v>18034.23</v>
      </c>
      <c r="D18" s="5">
        <f>VLOOKUP(A1,'[1]2021'!$A$1:$AH$102,25,0)</f>
        <v>16000</v>
      </c>
      <c r="E18" s="7" t="s">
        <v>30</v>
      </c>
    </row>
    <row r="19" spans="1:5" ht="15.75">
      <c r="A19" s="3">
        <v>9</v>
      </c>
      <c r="B19" s="9" t="s">
        <v>12</v>
      </c>
      <c r="C19" s="5">
        <f>VLOOKUP(A1,'[1]2021'!$A$1:$AH$101,13,0)</f>
        <v>22398.65</v>
      </c>
      <c r="D19" s="5">
        <f>VLOOKUP(A1,'[1]2021'!$A$1:$AH$101,26,0)</f>
        <v>0</v>
      </c>
      <c r="E19" s="7"/>
    </row>
    <row r="20" spans="1:5" ht="47.25">
      <c r="A20" s="3">
        <v>10</v>
      </c>
      <c r="B20" s="9" t="s">
        <v>13</v>
      </c>
      <c r="C20" s="5">
        <f>VLOOKUP(A1,'[1]2021'!$A$1:$AH$101,14,0)</f>
        <v>22411.600000000002</v>
      </c>
      <c r="D20" s="5">
        <f>VLOOKUP(A1,'[1]2021'!$A$1:$AH$101,27,0)</f>
        <v>9191</v>
      </c>
      <c r="E20" s="7" t="s">
        <v>32</v>
      </c>
    </row>
    <row r="21" spans="1:5" ht="31.5">
      <c r="A21" s="3">
        <v>11</v>
      </c>
      <c r="B21" s="9" t="s">
        <v>14</v>
      </c>
      <c r="C21" s="5">
        <f>VLOOKUP(A1,'[1]2021'!$A$1:$AH$101,15,0)</f>
        <v>22847.27</v>
      </c>
      <c r="D21" s="5">
        <f>VLOOKUP(A1,'[1]2021'!$A$1:$AH$101,28,0)</f>
        <v>11700</v>
      </c>
      <c r="E21" s="7" t="s">
        <v>33</v>
      </c>
    </row>
    <row r="22" spans="1:5" ht="31.5">
      <c r="A22" s="3">
        <v>12</v>
      </c>
      <c r="B22" s="9" t="s">
        <v>15</v>
      </c>
      <c r="C22" s="5">
        <f>VLOOKUP(A1,'[1]2021'!$A$1:$AH$101,16,0)</f>
        <v>25093.22</v>
      </c>
      <c r="D22" s="5">
        <f>VLOOKUP(A1,'[1]2021'!$A$1:$AH$101,29,0)</f>
        <v>3396</v>
      </c>
      <c r="E22" s="7" t="s">
        <v>28</v>
      </c>
    </row>
    <row r="23" spans="1:5" ht="81" customHeight="1">
      <c r="A23" s="31" t="s">
        <v>36</v>
      </c>
      <c r="B23" s="32"/>
      <c r="C23" s="5">
        <v>24000</v>
      </c>
      <c r="D23" s="5"/>
      <c r="E23" s="7"/>
    </row>
    <row r="24" spans="1:5" ht="48" customHeight="1">
      <c r="A24" s="31" t="s">
        <v>35</v>
      </c>
      <c r="B24" s="32"/>
      <c r="C24" s="5">
        <v>6630</v>
      </c>
      <c r="D24" s="5"/>
      <c r="E24" s="7"/>
    </row>
    <row r="25" spans="1:5" ht="15.75">
      <c r="A25" s="23" t="s">
        <v>16</v>
      </c>
      <c r="B25" s="24"/>
      <c r="C25" s="6">
        <f>SUM(C11:C24)</f>
        <v>282188.07</v>
      </c>
      <c r="D25" s="6">
        <f>SUM(D11:D22)</f>
        <v>68750</v>
      </c>
      <c r="E25" s="8"/>
    </row>
    <row r="26" spans="1:5" ht="15.75">
      <c r="A26" s="20" t="s">
        <v>25</v>
      </c>
      <c r="B26" s="21"/>
      <c r="C26" s="21"/>
      <c r="D26" s="21"/>
      <c r="E26" s="13">
        <f>E10+C25-D25</f>
        <v>361128.82</v>
      </c>
    </row>
    <row r="30" spans="1:5" ht="18.75">
      <c r="A30" s="19" t="s">
        <v>19</v>
      </c>
      <c r="B30" s="19"/>
      <c r="C30" s="19"/>
      <c r="D30" s="19"/>
      <c r="E30" s="19"/>
    </row>
    <row r="31" spans="1:5" ht="18.75">
      <c r="A31" s="4"/>
      <c r="B31" s="4"/>
      <c r="C31" s="4"/>
      <c r="D31" s="4"/>
      <c r="E31" s="4"/>
    </row>
    <row r="32" spans="1:5" ht="18.75">
      <c r="A32" s="4"/>
      <c r="B32" s="4"/>
      <c r="C32" s="4"/>
      <c r="D32" s="4"/>
      <c r="E32" s="4"/>
    </row>
    <row r="33" spans="1:5" ht="18.75">
      <c r="A33" s="19"/>
      <c r="B33" s="19"/>
      <c r="C33" s="19"/>
      <c r="D33" s="19"/>
      <c r="E33" s="19"/>
    </row>
  </sheetData>
  <sheetProtection/>
  <mergeCells count="14">
    <mergeCell ref="B1:E1"/>
    <mergeCell ref="A3:E3"/>
    <mergeCell ref="A2:E2"/>
    <mergeCell ref="A30:E30"/>
    <mergeCell ref="A4:D4"/>
    <mergeCell ref="A5:D5"/>
    <mergeCell ref="A24:B24"/>
    <mergeCell ref="A33:E33"/>
    <mergeCell ref="A10:D10"/>
    <mergeCell ref="A26:D26"/>
    <mergeCell ref="A6:D6"/>
    <mergeCell ref="A25:B25"/>
    <mergeCell ref="A7:D7"/>
    <mergeCell ref="A23:B23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2022-03-14T07:10:49Z</dcterms:modified>
  <cp:category/>
  <cp:version/>
  <cp:contentType/>
  <cp:contentStatus/>
</cp:coreProperties>
</file>