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<sst xmlns="http://schemas.openxmlformats.org/spreadsheetml/2006/main" count="35" uniqueCount="35">
  <si>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</si>
  <si>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</si>
  <si>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</si>
  <si>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</si>
  <si>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</si>
  <si>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</si>
  <si>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</si>
  <si>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</si>
  <si>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</si>
  <si>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</si>
  <si>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</si>
  <si>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</si>
  <si>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</si>
  <si>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</si>
  <si>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</si>
  <si>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</si>
  <si>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</si>
  <si>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</si>
  <si>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</si>
  <si>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</si>
  <si>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</si>
  <si>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</si>
  <si>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</si>
  <si>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</si>
  <si>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</si>
  <si>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</si>
  <si>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</si>
  <si>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3159,00 - ремонт стояков канализации кв. 109, 113.</t>
  </si>
  <si>
    <t>2378,00 - ремонт трубопровода канализации в подвале.</t>
  </si>
  <si>
    <t>2028,00 - ремонт стояка канализации в подвале.                                                                       1486,00 - ремонт трубопровода отопления на чердаке.</t>
  </si>
  <si>
    <t>1734,00 - ремон стояка канализации кв. 23.                                                                                          2408,00 - ремонт трубоппровода отопления на чердаке.                                                  1611,00 - ремонт трубопровода отопления (чердак).</t>
  </si>
  <si>
    <t>6995,00 - ремонт трубопровода ХВС, канадизации в кв. 8, 12, 18 (стояк) и трубопровода отопления (чердак).</t>
  </si>
  <si>
    <t>4229,00 - замена бельевых стоек на придомовой территории.</t>
  </si>
  <si>
    <t>2538,00 - ремонт трубопровода канализации в кв. 27 (стояк).                                      1682,00 - замена стояка полотенцесушителя в кв. 44.                                                7810,00 - ремонт трубопровода отопления (чердак).</t>
  </si>
  <si>
    <t>6118,00 - ремонт трубопровода отопления (чердак).                                                    2542,40 - дезинсекция.                                                 1906,80 - дератизация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</si>
</sst>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9404</v>
          </cell>
          <cell r="AA4">
            <v>8923</v>
          </cell>
          <cell r="AC4">
            <v>2105</v>
          </cell>
          <cell r="AD4">
            <v>36678</v>
          </cell>
          <cell r="AE4">
            <v>269417.49000000005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24112</v>
          </cell>
          <cell r="AA17">
            <v>30635</v>
          </cell>
          <cell r="AD17">
            <v>67495</v>
          </cell>
          <cell r="AE17">
            <v>176562.41000000015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45778.2</v>
          </cell>
          <cell r="AB18">
            <v>108481</v>
          </cell>
          <cell r="AD18">
            <v>206812.2</v>
          </cell>
          <cell r="AE18">
            <v>80978.46000000037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12168</v>
          </cell>
          <cell r="AA59">
            <v>200000</v>
          </cell>
          <cell r="AD59">
            <v>222894</v>
          </cell>
          <cell r="AE59">
            <v>37723.380000000005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2491</v>
          </cell>
          <cell r="AA60">
            <v>999</v>
          </cell>
          <cell r="AB60">
            <v>622</v>
          </cell>
          <cell r="AC60">
            <v>24281</v>
          </cell>
          <cell r="AD60">
            <v>44571</v>
          </cell>
          <cell r="AE60">
            <v>264036.3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4229</v>
          </cell>
          <cell r="AA71">
            <v>12030</v>
          </cell>
          <cell r="AB71">
            <v>10567.2</v>
          </cell>
          <cell r="AD71">
            <v>48625.2</v>
          </cell>
          <cell r="AE71">
            <v>743935.39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Z76">
            <v>1268</v>
          </cell>
          <cell r="AB76">
            <v>42975</v>
          </cell>
          <cell r="AD76">
            <v>44243</v>
          </cell>
          <cell r="AE76">
            <v>-44243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I24" sqref="I2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2064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ул.Парковая д.12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4673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12944.210000000001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652624.82</v>
      </c>
    </row>
    <row r="12" spans="1:5" ht="31.5">
      <c r="A12" s="3">
        <v>1</v>
      </c>
      <c r="B12" s="12" t="s">
        <v>4</v>
      </c>
      <c r="C12" s="8">
        <f>VLOOKUP(A1,'[2]2020'!$A$1:$AH$101,5,0)</f>
        <v>14537.69</v>
      </c>
      <c r="D12" s="8">
        <f>VLOOKUP(A1,'[2]2020'!$A$1:$AH$101,18,0)</f>
        <v>3159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8972.61</v>
      </c>
      <c r="D13" s="8">
        <f>VLOOKUP(A1,'[2]2020'!$A$1:$AH$101,19,0)</f>
        <v>2378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VLOOKUP(A1,'[2]2020'!$A$1:$AH$101,7,0)</f>
        <v>9593.57</v>
      </c>
      <c r="D14" s="8">
        <f>VLOOKUP(A1,'[2]2020'!$A$1:$AH$101,20,0)</f>
        <v>3514</v>
      </c>
      <c r="E14" s="10" t="s">
        <v>29</v>
      </c>
    </row>
    <row r="15" spans="1:5" ht="94.5">
      <c r="A15" s="3">
        <v>4</v>
      </c>
      <c r="B15" s="12" t="s">
        <v>7</v>
      </c>
      <c r="C15" s="8">
        <f>VLOOKUP(A1,'[2]2020'!$A$1:$AH$101,8,0)</f>
        <v>10491.2</v>
      </c>
      <c r="D15" s="8">
        <f>VLOOKUP(A1,'[2]2020'!$A$1:$AH$101,21,0)</f>
        <v>5753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VLOOKUP(A1,'[2]2020'!$A$1:$AH$101,9,0)</f>
        <v>13150.7</v>
      </c>
      <c r="D16" s="8">
        <f>VLOOKUP(A1,'[2]2020'!$A$1:$AH$101,22,0)</f>
        <v>0</v>
      </c>
      <c r="E16" s="10"/>
    </row>
    <row r="17" spans="1:5" ht="47.25">
      <c r="A17" s="3">
        <v>6</v>
      </c>
      <c r="B17" s="12" t="s">
        <v>9</v>
      </c>
      <c r="C17" s="8">
        <f>VLOOKUP(A1,'[2]2020'!$A$1:$AH$101,10,0)</f>
        <v>11035.62</v>
      </c>
      <c r="D17" s="8">
        <f>VLOOKUP(A1,'[2]2020'!$A$1:$AH$101,23,0)</f>
        <v>6995</v>
      </c>
      <c r="E17" s="10" t="s">
        <v>31</v>
      </c>
    </row>
    <row r="18" spans="1:5" ht="15.75">
      <c r="A18" s="3">
        <v>7</v>
      </c>
      <c r="B18" s="4" t="s">
        <v>10</v>
      </c>
      <c r="C18" s="8">
        <f>VLOOKUP(A1,'[2]2020'!$A$1:$AH$101,11,0)</f>
        <v>12877.77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10974.36</v>
      </c>
      <c r="D19" s="8">
        <f>VLOOKUP(A1,'[2]2020'!$A$1:$AH$102,25,0)</f>
        <v>0</v>
      </c>
      <c r="E19" s="10"/>
    </row>
    <row r="20" spans="1:5" ht="31.5">
      <c r="A20" s="3">
        <v>9</v>
      </c>
      <c r="B20" s="4" t="s">
        <v>12</v>
      </c>
      <c r="C20" s="8">
        <f>VLOOKUP(A1,'[2]2020'!$A$1:$AH$101,13,0)</f>
        <v>10876.800000000001</v>
      </c>
      <c r="D20" s="8">
        <f>VLOOKUP(A1,'[2]2020'!$A$1:$AH$101,26,0)</f>
        <v>4229</v>
      </c>
      <c r="E20" s="10" t="s">
        <v>32</v>
      </c>
    </row>
    <row r="21" spans="1:5" ht="94.5">
      <c r="A21" s="3">
        <v>10</v>
      </c>
      <c r="B21" s="12" t="s">
        <v>13</v>
      </c>
      <c r="C21" s="8">
        <f>VLOOKUP(A1,'[2]2020'!$A$1:$AH$101,14,0)</f>
        <v>11682.2</v>
      </c>
      <c r="D21" s="8">
        <f>VLOOKUP(A1,'[2]2020'!$A$1:$AH$101,27,0)</f>
        <v>12030</v>
      </c>
      <c r="E21" s="10" t="s">
        <v>33</v>
      </c>
    </row>
    <row r="22" spans="1:5" ht="63.75" customHeight="1">
      <c r="A22" s="3">
        <v>11</v>
      </c>
      <c r="B22" s="12" t="s">
        <v>14</v>
      </c>
      <c r="C22" s="8">
        <f>VLOOKUP(A1,'[2]2020'!$A$1:$AH$101,15,0)</f>
        <v>12606.48</v>
      </c>
      <c r="D22" s="8">
        <f>VLOOKUP(A1,'[2]2020'!$A$1:$AH$101,28,0)</f>
        <v>10567.2</v>
      </c>
      <c r="E22" s="10" t="s">
        <v>34</v>
      </c>
    </row>
    <row r="23" spans="1:5" ht="17.25" customHeight="1">
      <c r="A23" s="3">
        <v>12</v>
      </c>
      <c r="B23" s="12" t="s">
        <v>15</v>
      </c>
      <c r="C23" s="8">
        <f>VLOOKUP(A1,'[2]2020'!$A$1:$AH$101,16,0)</f>
        <v>13136.77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139935.77</v>
      </c>
      <c r="D24" s="9">
        <f>SUM(D12:D23)</f>
        <v>48625.2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743935.39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2021-03-03T06:30:51Z</dcterms:modified>
  <cp:category/>
  <cp:version/>
  <cp:contentType/>
  <cp:contentStatus/>
</cp:coreProperties>
</file>