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<sst xmlns="http://schemas.openxmlformats.org/spreadsheetml/2006/main" count="33" uniqueCount="33">
  <si>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</si>
  <si>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</si>
  <si>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</si>
  <si>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</si>
  <si>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</si>
  <si>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</si>
  <si>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</si>
  <si>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</si>
  <si>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</si>
  <si>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</si>
  <si>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</si>
  <si>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</si>
  <si>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</si>
  <si>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</si>
  <si>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</si>
  <si>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</si>
  <si>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</si>
  <si>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</si>
  <si>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</si>
  <si>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</si>
  <si>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</si>
  <si>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</si>
  <si>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</si>
  <si>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</si>
  <si>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</si>
  <si>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</si>
  <si>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</si>
  <si>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6200,00 - ремонт трубопровода канализации в кв. 2.                                                  2181,00 - ремонт тамбурных дверей.</t>
  </si>
  <si>
    <t>5057,00 - ремонт стояка ХВС кв. 47, 50.</t>
  </si>
  <si>
    <t>55000,00 - установка забора.</t>
  </si>
  <si>
    <t>6633,00 - ремонт стояка канализации кв. 31, 46-49.                                                                 ремонт стояка канализации кв. 32-35.                   2355,00 - ремонт стояка ХВС кв. 46-49.</t>
  </si>
  <si>
    <t>18556,00 - ремонт кровли кв. 65.                            16813,00 - ремонт кровли кв. 64, 65.</t>
  </si>
  <si>
    <t>32610,00 - ремонт и усиление балкона кв. 7.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</si>
</sst>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7">
      <selection activeCell="G22" sqref="G22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683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VLOOKUP(A1,'[1]2019'!$A$1:$AH$99,2,0)</f>
        <v>ул.Народная д.7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VLOOKUP(A1,'[1]2019'!$A$1:$AH$101,3,0)</f>
        <v>2605.8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7218.066000000001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VLOOKUP(A1,'[2]2020'!$A$1:$AH$101,4,0)</f>
        <v>108836.59999999995</v>
      </c>
    </row>
    <row r="12" spans="1:5" ht="47.25">
      <c r="A12" s="3">
        <v>1</v>
      </c>
      <c r="B12" s="12" t="s">
        <v>4</v>
      </c>
      <c r="C12" s="8">
        <f>VLOOKUP(A1,'[2]2020'!$A$1:$AH$101,5,0)</f>
        <v>5935.51</v>
      </c>
      <c r="D12" s="8">
        <f>VLOOKUP(A1,'[2]2020'!$A$1:$AH$101,18,0)</f>
        <v>8381</v>
      </c>
      <c r="E12" s="10" t="s">
        <v>27</v>
      </c>
    </row>
    <row r="13" spans="1:5" ht="16.5" customHeight="1">
      <c r="A13" s="3">
        <v>2</v>
      </c>
      <c r="B13" s="12" t="s">
        <v>5</v>
      </c>
      <c r="C13" s="8">
        <f>VLOOKUP(A1,'[2]2020'!$A$1:$AH$101,6,0)</f>
        <v>6075.03</v>
      </c>
      <c r="D13" s="8">
        <f>VLOOKUP(A1,'[2]2020'!$A$1:$AH$101,19,0)</f>
        <v>0</v>
      </c>
      <c r="E13" s="10"/>
    </row>
    <row r="14" spans="1:5" ht="16.5" customHeight="1">
      <c r="A14" s="3">
        <v>3</v>
      </c>
      <c r="B14" s="12" t="s">
        <v>6</v>
      </c>
      <c r="C14" s="8">
        <f>VLOOKUP(A1,'[2]2020'!$A$1:$AH$101,7,0)</f>
        <v>6346.76</v>
      </c>
      <c r="D14" s="8">
        <f>VLOOKUP(A1,'[2]2020'!$A$1:$AH$101,20,0)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VLOOKUP(A1,'[2]2020'!$A$1:$AH$101,8,0)</f>
        <v>6945.46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7818.3</v>
      </c>
      <c r="D16" s="8">
        <f>VLOOKUP(A1,'[2]2020'!$A$1:$AH$101,22,0)</f>
        <v>5057</v>
      </c>
      <c r="E16" s="10" t="s">
        <v>28</v>
      </c>
    </row>
    <row r="17" spans="1:5" ht="15.75">
      <c r="A17" s="3">
        <v>6</v>
      </c>
      <c r="B17" s="12" t="s">
        <v>9</v>
      </c>
      <c r="C17" s="8">
        <f>VLOOKUP(A1,'[2]2020'!$A$1:$AH$101,10,0)</f>
        <v>5838.57</v>
      </c>
      <c r="D17" s="8">
        <f>VLOOKUP(A1,'[2]2020'!$A$1:$AH$101,23,0)</f>
        <v>0</v>
      </c>
      <c r="E17" s="10"/>
    </row>
    <row r="18" spans="1:5" ht="15.75">
      <c r="A18" s="3">
        <v>7</v>
      </c>
      <c r="B18" s="4" t="s">
        <v>10</v>
      </c>
      <c r="C18" s="8">
        <f>VLOOKUP(A1,'[2]2020'!$A$1:$AH$101,11,0)</f>
        <v>6777.41</v>
      </c>
      <c r="D18" s="8">
        <f>VLOOKUP(A1,'[2]2020'!$A$1:$AH$101,24,0)</f>
        <v>55000</v>
      </c>
      <c r="E18" s="10" t="s">
        <v>29</v>
      </c>
    </row>
    <row r="19" spans="1:5" ht="63">
      <c r="A19" s="3">
        <v>8</v>
      </c>
      <c r="B19" s="12" t="s">
        <v>11</v>
      </c>
      <c r="C19" s="8">
        <f>VLOOKUP(A1,'[2]2020'!$A$1:$AH$101,12,0)</f>
        <v>7154.83</v>
      </c>
      <c r="D19" s="8">
        <f>VLOOKUP(A1,'[2]2020'!$A$1:$AH$102,25,0)</f>
        <v>15016</v>
      </c>
      <c r="E19" s="10" t="s">
        <v>30</v>
      </c>
    </row>
    <row r="20" spans="1:5" ht="15.75">
      <c r="A20" s="3">
        <v>9</v>
      </c>
      <c r="B20" s="4" t="s">
        <v>12</v>
      </c>
      <c r="C20" s="8">
        <f>VLOOKUP(A1,'[2]2020'!$A$1:$AH$101,13,0)</f>
        <v>5464.92</v>
      </c>
      <c r="D20" s="8">
        <f>VLOOKUP(A1,'[2]2020'!$A$1:$AH$101,26,0)</f>
        <v>0</v>
      </c>
      <c r="E20" s="10"/>
    </row>
    <row r="21" spans="1:5" ht="15.75">
      <c r="A21" s="3">
        <v>10</v>
      </c>
      <c r="B21" s="4" t="s">
        <v>13</v>
      </c>
      <c r="C21" s="8">
        <f>VLOOKUP(A1,'[2]2020'!$A$1:$AH$101,14,0)</f>
        <v>6946.62</v>
      </c>
      <c r="D21" s="8">
        <f>VLOOKUP(A1,'[2]2020'!$A$1:$AH$101,27,0)</f>
        <v>0</v>
      </c>
      <c r="E21" s="10"/>
    </row>
    <row r="22" spans="1:5" ht="33" customHeight="1">
      <c r="A22" s="3">
        <v>11</v>
      </c>
      <c r="B22" s="12" t="s">
        <v>14</v>
      </c>
      <c r="C22" s="8">
        <f>VLOOKUP(A1,'[2]2020'!$A$1:$AH$101,15,0)</f>
        <v>5601.32</v>
      </c>
      <c r="D22" s="8">
        <f>VLOOKUP(A1,'[2]2020'!$A$1:$AH$101,28,0)</f>
        <v>35369</v>
      </c>
      <c r="E22" s="10" t="s">
        <v>31</v>
      </c>
    </row>
    <row r="23" spans="1:5" ht="31.5" customHeight="1">
      <c r="A23" s="3">
        <v>12</v>
      </c>
      <c r="B23" s="12" t="s">
        <v>15</v>
      </c>
      <c r="C23" s="8">
        <f>VLOOKUP(A1,'[2]2020'!$A$1:$AH$101,16,0)</f>
        <v>8663.49</v>
      </c>
      <c r="D23" s="8">
        <f>VLOOKUP(A1,'[2]2020'!$A$1:$AH$101,29,0)</f>
        <v>32610</v>
      </c>
      <c r="E23" s="10" t="s">
        <v>32</v>
      </c>
    </row>
    <row r="24" spans="1:5" ht="15.75">
      <c r="A24" s="22" t="s">
        <v>16</v>
      </c>
      <c r="B24" s="23"/>
      <c r="C24" s="9">
        <f>SUM(C12:C23)</f>
        <v>79568.22000000002</v>
      </c>
      <c r="D24" s="9">
        <f>SUM(D12:D23)</f>
        <v>151433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36971.81999999995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2021-02-26T08:08:58Z</dcterms:modified>
  <cp:category/>
  <cp:version/>
  <cp:contentType/>
  <cp:contentStatus/>
</cp:coreProperties>
</file>