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<sst xmlns="http://schemas.openxmlformats.org/spreadsheetml/2006/main" count="33" uniqueCount="33">
  <si>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</si>
  <si>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</si>
  <si>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</si>
  <si>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</si>
  <si>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</si>
  <si>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</si>
  <si>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</si>
  <si>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</si>
  <si>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</si>
  <si>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</si>
  <si>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</si>
  <si>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</si>
  <si>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</si>
  <si>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</si>
  <si>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</si>
  <si>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</si>
  <si>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</si>
  <si>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</si>
  <si>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</si>
  <si>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</si>
  <si>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</si>
  <si>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</si>
  <si>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</si>
  <si>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</si>
  <si>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</si>
  <si>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</si>
  <si>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</si>
  <si>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657,00 - установка клапана на трубопроводе канализации кв. 35.                                    519,00 - замена крана ГВС (3 подъезд, подвал).</t>
  </si>
  <si>
    <t>1157,00 - замена запорной арматуры в подвале по стояку кв. 91.</t>
  </si>
  <si>
    <t>6000,00 - дезинфекция подвальных помещений от насекомых (2 подъезд).</t>
  </si>
  <si>
    <t>628,00 - замена шарового крана на трубопроводе ГВС в подвале.</t>
  </si>
  <si>
    <t>76250,00 - утепление наружных стен кв. 9.</t>
  </si>
  <si>
    <t>60000,00 - утепление наружных стен кв. 13.                                                                                            75797,00 - ремонт кровли кв. 35.                            14240,00 - ремонт кровли кв. 35 и лестничной клетки.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</si>
</sst>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3">
      <selection activeCell="B21" sqref="B21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1968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Магистральный проезд д.8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7504.2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20786.634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523289.18999999994</v>
      </c>
    </row>
    <row r="12" spans="1:5" ht="63">
      <c r="A12" s="3">
        <v>1</v>
      </c>
      <c r="B12" s="12" t="s">
        <v>4</v>
      </c>
      <c r="C12" s="8">
        <f>VLOOKUP(A1,'[2]2020'!$A$1:$AH$101,5,0)</f>
        <v>19134.88</v>
      </c>
      <c r="D12" s="8">
        <f>VLOOKUP(A1,'[2]2020'!$A$1:$AH$101,18,0)</f>
        <v>1176</v>
      </c>
      <c r="E12" s="10" t="s">
        <v>27</v>
      </c>
    </row>
    <row r="13" spans="1:5" ht="33" customHeight="1">
      <c r="A13" s="3">
        <v>2</v>
      </c>
      <c r="B13" s="12" t="s">
        <v>5</v>
      </c>
      <c r="C13" s="8">
        <f>VLOOKUP(A1,'[2]2020'!$A$1:$AH$101,6,0)</f>
        <v>18231.45</v>
      </c>
      <c r="D13" s="8">
        <f>VLOOKUP(A1,'[2]2020'!$A$1:$AH$101,19,0)</f>
        <v>1157</v>
      </c>
      <c r="E13" s="10" t="s">
        <v>28</v>
      </c>
    </row>
    <row r="14" spans="1:5" ht="14.25" customHeight="1">
      <c r="A14" s="3">
        <v>3</v>
      </c>
      <c r="B14" s="12" t="s">
        <v>6</v>
      </c>
      <c r="C14" s="8">
        <f>VLOOKUP(A1,'[2]2020'!$A$1:$AH$101,7,0)</f>
        <v>20026.18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18578.850000000002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21361.88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17289.94</v>
      </c>
      <c r="D17" s="8">
        <f>VLOOKUP(A1,'[2]2020'!$A$1:$AH$101,23,0)</f>
        <v>0</v>
      </c>
      <c r="E17" s="10"/>
    </row>
    <row r="18" spans="1:5" ht="31.5">
      <c r="A18" s="3">
        <v>7</v>
      </c>
      <c r="B18" s="12" t="s">
        <v>10</v>
      </c>
      <c r="C18" s="8">
        <f>VLOOKUP(A1,'[2]2020'!$A$1:$AH$101,11,0)</f>
        <v>17819.2</v>
      </c>
      <c r="D18" s="8">
        <f>VLOOKUP(A1,'[2]2020'!$A$1:$AH$101,24,0)</f>
        <v>6000</v>
      </c>
      <c r="E18" s="10" t="s">
        <v>29</v>
      </c>
    </row>
    <row r="19" spans="1:5" ht="31.5">
      <c r="A19" s="3">
        <v>8</v>
      </c>
      <c r="B19" s="12" t="s">
        <v>11</v>
      </c>
      <c r="C19" s="8">
        <f>VLOOKUP(A1,'[2]2020'!$A$1:$AH$101,12,0)</f>
        <v>19573.98</v>
      </c>
      <c r="D19" s="8">
        <f>VLOOKUP(A1,'[2]2020'!$A$1:$AH$102,25,0)</f>
        <v>628</v>
      </c>
      <c r="E19" s="10" t="s">
        <v>30</v>
      </c>
    </row>
    <row r="20" spans="1:5" ht="31.5">
      <c r="A20" s="3">
        <v>9</v>
      </c>
      <c r="B20" s="12" t="s">
        <v>12</v>
      </c>
      <c r="C20" s="8">
        <f>VLOOKUP(A1,'[2]2020'!$A$1:$AH$101,13,0)</f>
        <v>17934.96</v>
      </c>
      <c r="D20" s="8">
        <f>VLOOKUP(A1,'[2]2020'!$A$1:$AH$101,26,0)</f>
        <v>76250</v>
      </c>
      <c r="E20" s="10" t="s">
        <v>31</v>
      </c>
    </row>
    <row r="21" spans="1:5" ht="78.75">
      <c r="A21" s="3">
        <v>10</v>
      </c>
      <c r="B21" s="12" t="s">
        <v>13</v>
      </c>
      <c r="C21" s="8">
        <f>VLOOKUP(A1,'[2]2020'!$A$1:$AH$101,14,0)</f>
        <v>20202.15</v>
      </c>
      <c r="D21" s="8">
        <f>VLOOKUP(A1,'[2]2020'!$A$1:$AH$101,27,0)</f>
        <v>150007</v>
      </c>
      <c r="E21" s="10" t="s">
        <v>32</v>
      </c>
    </row>
    <row r="22" spans="1:5" ht="33" customHeight="1">
      <c r="A22" s="3">
        <v>11</v>
      </c>
      <c r="B22" s="12" t="s">
        <v>14</v>
      </c>
      <c r="C22" s="8">
        <f>VLOOKUP(A1,'[2]2020'!$A$1:$AH$101,15,0)</f>
        <v>20369.18</v>
      </c>
      <c r="D22" s="8">
        <f>VLOOKUP(A1,'[2]2020'!$A$1:$AH$101,28,0)</f>
        <v>0</v>
      </c>
      <c r="E22" s="10"/>
    </row>
    <row r="23" spans="1:5" ht="31.5" customHeight="1">
      <c r="A23" s="3">
        <v>12</v>
      </c>
      <c r="B23" s="12" t="s">
        <v>15</v>
      </c>
      <c r="C23" s="8">
        <f>VLOOKUP(A1,'[2]2020'!$A$1:$AH$101,16,0)</f>
        <v>26633.06</v>
      </c>
      <c r="D23" s="8">
        <f>VLOOKUP(A1,'[2]2020'!$A$1:$AH$101,29,0)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237155.71</v>
      </c>
      <c r="D24" s="9">
        <f>SUM(D12:D23)</f>
        <v>235218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525226.8999999999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2021-02-25T10:37:53Z</dcterms:modified>
  <cp:category/>
  <cp:version/>
  <cp:contentType/>
  <cp:contentStatus/>
</cp:coreProperties>
</file>