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<sst xmlns="http://schemas.openxmlformats.org/spreadsheetml/2006/main" count="36" uniqueCount="36">
  <si>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</si>
  <si>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</si>
  <si>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</si>
  <si>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</si>
  <si>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</si>
  <si>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</si>
  <si>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</si>
  <si>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</si>
  <si>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</si>
  <si>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</si>
  <si>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</si>
  <si>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</si>
  <si>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</si>
  <si>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</si>
  <si>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</si>
  <si>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</si>
  <si>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</si>
  <si>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</si>
  <si>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</si>
  <si>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</si>
  <si>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</si>
  <si>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</si>
  <si>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</si>
  <si>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</si>
  <si>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</si>
  <si>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</si>
  <si>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</si>
  <si>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519,00 - замена крана ГВС в подвале 2ого под.</t>
  </si>
  <si>
    <t>4160,00 - ремонт межпанельных стыков кв. 33.                                                                                      7280,00 - ремонт межпанельных стыков кв. 70.</t>
  </si>
  <si>
    <t>1410,00 - замена крана и участка трубопровода отопления на лестничной клетке 2ого подъезда, смена выключателя в подвале.</t>
  </si>
  <si>
    <t>526,00 - замена крана на трубопроводе ХВС (2 подъезд, подвал).                                       16197,00 - ремонт трубопровода ГВС с заменой задвижки (ввод ГВС в тепловом узле №3).</t>
  </si>
  <si>
    <t>5807,00 - прочистка вентканаловс с заменой в кв. 75, 86, 91.</t>
  </si>
  <si>
    <t>6000,00 - дезинфекция подвальных помещений от насекомых (2 подъезд).</t>
  </si>
  <si>
    <t>5838,00 - ремонт трубопровода ХВС и ГВС кв. 84.</t>
  </si>
  <si>
    <t>101300,00 - замена окон на ПВХ (3 подъезд).</t>
  </si>
  <si>
    <t>7205,00 - ремонт трубопровода ливневой канализации (2 подъезд).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</si>
</sst>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I22" sqref="I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1872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Магистральный проезд д.7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5614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15550.78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290007.3999999999</v>
      </c>
    </row>
    <row r="12" spans="1:5" ht="31.5">
      <c r="A12" s="3">
        <v>1</v>
      </c>
      <c r="B12" s="12" t="s">
        <v>4</v>
      </c>
      <c r="C12" s="8">
        <f>VLOOKUP(A1,'[2]2020'!$A$1:$AH$101,5,0)</f>
        <v>17153.579999999998</v>
      </c>
      <c r="D12" s="8">
        <f>VLOOKUP(A1,'[2]2020'!$A$1:$AH$101,18,0)</f>
        <v>519</v>
      </c>
      <c r="E12" s="10" t="s">
        <v>27</v>
      </c>
    </row>
    <row r="13" spans="1:5" ht="63.75" customHeight="1">
      <c r="A13" s="3">
        <v>2</v>
      </c>
      <c r="B13" s="12" t="s">
        <v>5</v>
      </c>
      <c r="C13" s="8">
        <f>VLOOKUP(A1,'[2]2020'!$A$1:$AH$101,6,0)</f>
        <v>10159.68</v>
      </c>
      <c r="D13" s="8">
        <f>VLOOKUP(A1,'[2]2020'!$A$1:$AH$101,19,0)</f>
        <v>11440</v>
      </c>
      <c r="E13" s="10" t="s">
        <v>28</v>
      </c>
    </row>
    <row r="14" spans="1:5" ht="63" customHeight="1">
      <c r="A14" s="3">
        <v>3</v>
      </c>
      <c r="B14" s="12" t="s">
        <v>6</v>
      </c>
      <c r="C14" s="8">
        <f>VLOOKUP(A1,'[2]2020'!$A$1:$AH$101,7,0)</f>
        <v>14292.67</v>
      </c>
      <c r="D14" s="8">
        <f>VLOOKUP(A1,'[2]2020'!$A$1:$AH$101,20,0)</f>
        <v>1410</v>
      </c>
      <c r="E14" s="10" t="s">
        <v>29</v>
      </c>
    </row>
    <row r="15" spans="1:5" ht="15.75">
      <c r="A15" s="3">
        <v>4</v>
      </c>
      <c r="B15" s="4" t="s">
        <v>7</v>
      </c>
      <c r="C15" s="8">
        <f>VLOOKUP(A1,'[2]2020'!$A$1:$AH$101,8,0)</f>
        <v>14770.64</v>
      </c>
      <c r="D15" s="8">
        <f>VLOOKUP(A1,'[2]2020'!$A$1:$AH$101,21,0)</f>
        <v>0</v>
      </c>
      <c r="E15" s="10"/>
    </row>
    <row r="16" spans="1:5" ht="78.75">
      <c r="A16" s="3">
        <v>5</v>
      </c>
      <c r="B16" s="12" t="s">
        <v>8</v>
      </c>
      <c r="C16" s="8">
        <f>VLOOKUP(A1,'[2]2020'!$A$1:$AH$101,9,0)</f>
        <v>15773.77</v>
      </c>
      <c r="D16" s="8">
        <f>VLOOKUP(A1,'[2]2020'!$A$1:$AH$101,22,0)</f>
        <v>16723</v>
      </c>
      <c r="E16" s="10" t="s">
        <v>30</v>
      </c>
    </row>
    <row r="17" spans="1:5" ht="31.5">
      <c r="A17" s="3">
        <v>6</v>
      </c>
      <c r="B17" s="31" t="s">
        <v>9</v>
      </c>
      <c r="C17" s="8">
        <f>VLOOKUP(A1,'[2]2020'!$A$1:$AH$101,10,0)</f>
        <v>12812.32</v>
      </c>
      <c r="D17" s="8">
        <f>VLOOKUP(A1,'[2]2020'!$A$1:$AH$101,23,0)</f>
        <v>5807</v>
      </c>
      <c r="E17" s="10" t="s">
        <v>31</v>
      </c>
    </row>
    <row r="18" spans="1:5" ht="31.5">
      <c r="A18" s="3">
        <v>7</v>
      </c>
      <c r="B18" s="32" t="s">
        <v>10</v>
      </c>
      <c r="C18" s="8">
        <f>VLOOKUP(A1,'[2]2020'!$A$1:$AH$101,11,0)</f>
        <v>12252.08</v>
      </c>
      <c r="D18" s="8">
        <f>VLOOKUP(A1,'[2]2020'!$A$1:$AH$101,24,0)</f>
        <v>6000</v>
      </c>
      <c r="E18" s="10" t="s">
        <v>32</v>
      </c>
    </row>
    <row r="19" spans="1:5" ht="31.5">
      <c r="A19" s="3">
        <v>8</v>
      </c>
      <c r="B19" s="32" t="s">
        <v>11</v>
      </c>
      <c r="C19" s="8">
        <f>VLOOKUP(A1,'[2]2020'!$A$1:$AH$101,12,0)</f>
        <v>13652.18</v>
      </c>
      <c r="D19" s="8">
        <f>VLOOKUP(A1,'[2]2020'!$A$1:$AH$102,25,0)</f>
        <v>5838</v>
      </c>
      <c r="E19" s="10" t="s">
        <v>33</v>
      </c>
    </row>
    <row r="20" spans="1:5" ht="15.75">
      <c r="A20" s="3">
        <v>9</v>
      </c>
      <c r="B20" s="4" t="s">
        <v>12</v>
      </c>
      <c r="C20" s="8">
        <f>VLOOKUP(A1,'[2]2020'!$A$1:$AH$101,13,0)</f>
        <v>13231.36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15605.23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13330.52</v>
      </c>
      <c r="D22" s="8">
        <f>VLOOKUP(A1,'[2]2020'!$A$1:$AH$101,28,0)</f>
        <v>101300</v>
      </c>
      <c r="E22" s="10" t="s">
        <v>34</v>
      </c>
    </row>
    <row r="23" spans="1:5" ht="31.5" customHeight="1">
      <c r="A23" s="3">
        <v>12</v>
      </c>
      <c r="B23" s="12" t="s">
        <v>15</v>
      </c>
      <c r="C23" s="8">
        <f>VLOOKUP(A1,'[2]2020'!$A$1:$AH$101,16,0)</f>
        <v>20285.62</v>
      </c>
      <c r="D23" s="8">
        <f>VLOOKUP(A1,'[2]2020'!$A$1:$AH$101,29,0)</f>
        <v>7205</v>
      </c>
      <c r="E23" s="10" t="s">
        <v>35</v>
      </c>
    </row>
    <row r="24" spans="1:5" ht="15.75">
      <c r="A24" s="22" t="s">
        <v>16</v>
      </c>
      <c r="B24" s="23"/>
      <c r="C24" s="9">
        <f>SUM(C12:C23)</f>
        <v>173319.65</v>
      </c>
      <c r="D24" s="9">
        <f>SUM(D12:D23)</f>
        <v>156242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307085.04999999993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2021-02-25T07:55:05Z</dcterms:modified>
  <cp:category/>
  <cp:version/>
  <cp:contentType/>
  <cp:contentStatus/>
</cp:coreProperties>
</file>