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<sst xmlns="http://schemas.openxmlformats.org/spreadsheetml/2006/main" count="36" uniqueCount="36">
  <si>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</si>
  <si>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</si>
  <si>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</si>
  <si>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</si>
  <si>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</si>
  <si>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</si>
  <si>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</si>
  <si>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</si>
  <si>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</si>
  <si>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</si>
  <si>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</si>
  <si>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</si>
  <si>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</si>
  <si>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</si>
  <si>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</si>
  <si>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</si>
  <si>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</si>
  <si>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</si>
  <si>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</si>
  <si>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</si>
  <si>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</si>
  <si>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</si>
  <si>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</si>
  <si>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</si>
  <si>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</si>
  <si>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</si>
  <si>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</si>
  <si>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18431,00 - ремонт стояков ХВС, ГВС кв. 43.                                                                             2725,00 - ремонт остекления 3 подъезд.</t>
  </si>
  <si>
    <t>1788,00 - монтаж перемычки отопления кв. 30.</t>
  </si>
  <si>
    <t>562,00 - замена шарового крана отопления на л/клетке 3 под.                                         496,00 - ремонт участка трубопровода ХВС в подвале.</t>
  </si>
  <si>
    <t>6350,00 - ремонт трубопровода ливневой канализации кв. 13.</t>
  </si>
  <si>
    <t>6000,00 дезинфекция подвальных помещений от насекомых (3 подъезда).</t>
  </si>
  <si>
    <t xml:space="preserve">9930,00 - ремонт стояков ХВС и ГВС в кв. 9.                                                                                     1657,80 - дезинсекция.                                                                         </t>
  </si>
  <si>
    <t>2877,00 - ремонт трубопровода отопления 1-3 подъезд в подвале.                          5357,00 - ремонт трубопровода отопления 2, 4 подъезда в подвале, замена шаровых кранов в тепловом узле.</t>
  </si>
  <si>
    <t>31140,00 - ремонт кровли кв. 13, 14.                             643,00 - замена крана латунного ГВС по стояку кв. 62.</t>
  </si>
  <si>
    <t>2798,00 - замена доводчика 1 подъезд.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</si>
</sst>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I22" sqref="I2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615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д.22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3477.9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9633.783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109748.35</v>
      </c>
    </row>
    <row r="12" spans="1:5" ht="47.25">
      <c r="A12" s="3">
        <v>1</v>
      </c>
      <c r="B12" s="12" t="s">
        <v>4</v>
      </c>
      <c r="C12" s="8">
        <f>VLOOKUP(A1,'[2]2020'!$A$1:$AH$101,5,0)</f>
        <v>7509.27</v>
      </c>
      <c r="D12" s="8">
        <f>VLOOKUP(A1,'[2]2020'!$A$1:$AH$101,18,0)</f>
        <v>21156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8658.43</v>
      </c>
      <c r="D13" s="8">
        <f>VLOOKUP(A1,'[2]2020'!$A$1:$AH$101,19,0)</f>
        <v>1788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VLOOKUP(A1,'[2]2020'!$A$1:$AH$101,7,0)</f>
        <v>8323.19</v>
      </c>
      <c r="D14" s="8">
        <f>VLOOKUP(A1,'[2]2020'!$A$1:$AH$101,20,0)</f>
        <v>1058</v>
      </c>
      <c r="E14" s="10" t="s">
        <v>29</v>
      </c>
    </row>
    <row r="15" spans="1:5" ht="15.75">
      <c r="A15" s="3">
        <v>4</v>
      </c>
      <c r="B15" s="4" t="s">
        <v>7</v>
      </c>
      <c r="C15" s="8">
        <f>VLOOKUP(A1,'[2]2020'!$A$1:$AH$101,8,0)</f>
        <v>7250.52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10167.48</v>
      </c>
      <c r="D16" s="8">
        <f>VLOOKUP(A1,'[2]2020'!$A$1:$AH$101,22,0)</f>
        <v>0</v>
      </c>
      <c r="E16" s="10"/>
    </row>
    <row r="17" spans="1:5" ht="31.5">
      <c r="A17" s="3">
        <v>6</v>
      </c>
      <c r="B17" s="12" t="s">
        <v>9</v>
      </c>
      <c r="C17" s="8">
        <f>VLOOKUP(A1,'[2]2020'!$A$1:$AH$101,10,0)</f>
        <v>8216.39</v>
      </c>
      <c r="D17" s="8">
        <f>VLOOKUP(A1,'[2]2020'!$A$1:$AH$101,23,0)</f>
        <v>6350</v>
      </c>
      <c r="E17" s="10" t="s">
        <v>30</v>
      </c>
    </row>
    <row r="18" spans="1:5" ht="31.5">
      <c r="A18" s="3">
        <v>7</v>
      </c>
      <c r="B18" s="12" t="s">
        <v>10</v>
      </c>
      <c r="C18" s="8">
        <f>VLOOKUP(A1,'[2]2020'!$A$1:$AH$101,11,0)</f>
        <v>8451.960000000001</v>
      </c>
      <c r="D18" s="8">
        <f>VLOOKUP(A1,'[2]2020'!$A$1:$AH$101,24,0)</f>
        <v>6000</v>
      </c>
      <c r="E18" s="10" t="s">
        <v>31</v>
      </c>
    </row>
    <row r="19" spans="1:5" ht="47.25">
      <c r="A19" s="3">
        <v>8</v>
      </c>
      <c r="B19" s="12" t="s">
        <v>11</v>
      </c>
      <c r="C19" s="8">
        <f>VLOOKUP(A1,'[2]2020'!$A$1:$AH$101,12,0)</f>
        <v>8527.79</v>
      </c>
      <c r="D19" s="8">
        <f>VLOOKUP(A1,'[2]2020'!$A$1:$AH$102,25,0)</f>
        <v>11587.8</v>
      </c>
      <c r="E19" s="10" t="s">
        <v>32</v>
      </c>
    </row>
    <row r="20" spans="1:5" ht="15.75">
      <c r="A20" s="3">
        <v>9</v>
      </c>
      <c r="B20" s="4" t="s">
        <v>12</v>
      </c>
      <c r="C20" s="8">
        <f>VLOOKUP(A1,'[2]2020'!$A$1:$AH$101,13,0)</f>
        <v>8046.6900000000005</v>
      </c>
      <c r="D20" s="8">
        <f>VLOOKUP(A1,'[2]2020'!$A$1:$AH$101,26,0)</f>
        <v>0</v>
      </c>
      <c r="E20" s="10"/>
    </row>
    <row r="21" spans="1:5" ht="79.5" customHeight="1">
      <c r="A21" s="3">
        <v>10</v>
      </c>
      <c r="B21" s="12" t="s">
        <v>13</v>
      </c>
      <c r="C21" s="8">
        <f>VLOOKUP(A1,'[2]2020'!$A$1:$AH$101,14,0)</f>
        <v>7741.05</v>
      </c>
      <c r="D21" s="8">
        <f>VLOOKUP(A1,'[2]2020'!$A$1:$AH$101,27,0)</f>
        <v>8234</v>
      </c>
      <c r="E21" s="10" t="s">
        <v>33</v>
      </c>
    </row>
    <row r="22" spans="1:5" ht="48.75" customHeight="1">
      <c r="A22" s="3">
        <v>11</v>
      </c>
      <c r="B22" s="12" t="s">
        <v>14</v>
      </c>
      <c r="C22" s="8">
        <f>VLOOKUP(A1,'[2]2020'!$A$1:$AH$101,15,0)</f>
        <v>7773.04</v>
      </c>
      <c r="D22" s="8">
        <f>VLOOKUP(A1,'[2]2020'!$A$1:$AH$101,28,0)</f>
        <v>31783</v>
      </c>
      <c r="E22" s="10" t="s">
        <v>34</v>
      </c>
    </row>
    <row r="23" spans="1:5" ht="16.5" customHeight="1">
      <c r="A23" s="3">
        <v>12</v>
      </c>
      <c r="B23" s="12" t="s">
        <v>15</v>
      </c>
      <c r="C23" s="8">
        <f>VLOOKUP(A1,'[2]2020'!$A$1:$AH$101,16,0)</f>
        <v>11499.22</v>
      </c>
      <c r="D23" s="8">
        <f>VLOOKUP(A1,'[2]2020'!$A$1:$AH$101,29,0)</f>
        <v>2798</v>
      </c>
      <c r="E23" s="10" t="s">
        <v>35</v>
      </c>
    </row>
    <row r="24" spans="1:5" ht="15.75">
      <c r="A24" s="29" t="s">
        <v>16</v>
      </c>
      <c r="B24" s="30"/>
      <c r="C24" s="9">
        <f>SUM(C12:C23)</f>
        <v>102165.03</v>
      </c>
      <c r="D24" s="9">
        <f>SUM(D12:D23)</f>
        <v>90754.8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121158.58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2021-02-26T07:16:02Z</dcterms:modified>
  <cp:category/>
  <cp:version/>
  <cp:contentType/>
  <cp:contentStatus/>
</cp:coreProperties>
</file>