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<sst xmlns="http://schemas.openxmlformats.org/spreadsheetml/2006/main" count="33" uniqueCount="33">
  <si>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</si>
  <si>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</si>
  <si>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</si>
  <si>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</si>
  <si>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</si>
  <si>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</si>
  <si>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</si>
  <si>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</si>
  <si>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</si>
  <si>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</si>
  <si>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</si>
  <si>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</si>
  <si>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</si>
  <si>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</si>
  <si>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</si>
  <si>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</si>
  <si>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</si>
  <si>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</si>
  <si>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</si>
  <si>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</si>
  <si>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</si>
  <si>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</si>
  <si>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</si>
  <si>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</si>
  <si>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</si>
  <si>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</si>
  <si>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</si>
  <si>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>1005,00 - установка муфт ГВС кв. 3 на стояке.</t>
  </si>
  <si>
    <t>1241,00 - ремонт трубопровода канализации по стояку кв. 18.</t>
  </si>
  <si>
    <t>14000,00 - дезинфекция подвальных помещений от насекомых (7 подъездов).</t>
  </si>
  <si>
    <t xml:space="preserve">7604,00 - замена шарового крана ф50 в тепловом узле.                                                               1800,00 - дезинсекция.                                                 </t>
  </si>
  <si>
    <t>8923,00 - ремонт кровли кв. 15, 30.</t>
  </si>
  <si>
    <t>2105,00 - ремонт трубопровода канализации кв. 12 (стояк).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</si>
</sst>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2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5829</v>
          </cell>
          <cell r="AA2">
            <v>550</v>
          </cell>
          <cell r="AB2">
            <v>4182</v>
          </cell>
          <cell r="AD2">
            <v>430179</v>
          </cell>
          <cell r="AE2">
            <v>-136189.7599999999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9404</v>
          </cell>
          <cell r="AA4">
            <v>8923</v>
          </cell>
          <cell r="AC4">
            <v>2105</v>
          </cell>
          <cell r="AD4">
            <v>36678</v>
          </cell>
          <cell r="AE4">
            <v>269417.49000000005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25619.6</v>
          </cell>
          <cell r="AA6">
            <v>1901</v>
          </cell>
          <cell r="AB6">
            <v>3704</v>
          </cell>
          <cell r="AD6">
            <v>34751.6</v>
          </cell>
          <cell r="AE6">
            <v>87236.63999999998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1637.6</v>
          </cell>
          <cell r="AA7">
            <v>1398</v>
          </cell>
          <cell r="AD7">
            <v>33332.6</v>
          </cell>
          <cell r="AE7">
            <v>-17274.130000000026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8682.6</v>
          </cell>
          <cell r="AD8">
            <v>35993.6</v>
          </cell>
          <cell r="AE8">
            <v>103838.66999999998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33349.6</v>
          </cell>
          <cell r="Z11">
            <v>25904</v>
          </cell>
          <cell r="AA11">
            <v>11925.7</v>
          </cell>
          <cell r="AB11">
            <v>5333</v>
          </cell>
          <cell r="AD11">
            <v>167326.30000000002</v>
          </cell>
          <cell r="AE11">
            <v>-25699.630000000005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2412</v>
          </cell>
          <cell r="Z13">
            <v>2007</v>
          </cell>
          <cell r="AA13">
            <v>3070</v>
          </cell>
          <cell r="AC13">
            <v>550</v>
          </cell>
          <cell r="AD13">
            <v>49010</v>
          </cell>
          <cell r="AE13">
            <v>607085.57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1410</v>
          </cell>
          <cell r="Z14">
            <v>8900</v>
          </cell>
          <cell r="AD14">
            <v>12134</v>
          </cell>
          <cell r="AE14">
            <v>87082.99000000002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12880.8</v>
          </cell>
          <cell r="AA15">
            <v>30059</v>
          </cell>
          <cell r="AD15">
            <v>80492.8</v>
          </cell>
          <cell r="AE15">
            <v>126009.11999999995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11587.8</v>
          </cell>
          <cell r="AA16">
            <v>8234</v>
          </cell>
          <cell r="AB16">
            <v>31783</v>
          </cell>
          <cell r="AC16">
            <v>2798</v>
          </cell>
          <cell r="AD16">
            <v>90754.8</v>
          </cell>
          <cell r="AE16">
            <v>121158.58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2100</v>
          </cell>
          <cell r="AA20">
            <v>8140</v>
          </cell>
          <cell r="AD20">
            <v>46064</v>
          </cell>
          <cell r="AE20">
            <v>82441.83999999998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J21" sqref="J21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9158</v>
      </c>
      <c r="B1" s="19"/>
      <c r="C1" s="19"/>
      <c r="D1" s="19"/>
      <c r="E1" s="19"/>
    </row>
    <row r="2" spans="1:5" ht="24.75" customHeight="1">
      <c r="A2" s="21" t="s">
        <v>20</v>
      </c>
      <c r="B2" s="21"/>
      <c r="C2" s="21"/>
      <c r="D2" s="21"/>
      <c r="E2" s="21"/>
    </row>
    <row r="3" spans="1:5" ht="41.25" customHeight="1">
      <c r="A3" s="22" t="s">
        <v>24</v>
      </c>
      <c r="B3" s="23"/>
      <c r="C3" s="23"/>
      <c r="D3" s="23"/>
      <c r="E3" s="23"/>
    </row>
    <row r="4" spans="1:5" ht="18.75" customHeight="1">
      <c r="A4" s="24" t="s">
        <v>25</v>
      </c>
      <c r="B4" s="25"/>
      <c r="C4" s="25"/>
      <c r="D4" s="25"/>
      <c r="E4" s="25"/>
    </row>
    <row r="5" spans="1:5" ht="30.75" customHeight="1">
      <c r="A5" s="20" t="str">
        <f>VLOOKUP(A1,'[1]2019'!$A$1:$AH$99,2,0)</f>
        <v>Магистральный проезд д. 22А</v>
      </c>
      <c r="B5" s="20"/>
      <c r="C5" s="20"/>
      <c r="D5" s="20"/>
      <c r="E5" s="20"/>
    </row>
    <row r="6" spans="1:5" ht="15.75" customHeight="1">
      <c r="A6" s="29" t="s">
        <v>17</v>
      </c>
      <c r="B6" s="29"/>
      <c r="C6" s="29"/>
      <c r="D6" s="29"/>
      <c r="E6" s="5">
        <f>VLOOKUP(A1,'[1]2019'!$A$1:$AH$101,3,0)</f>
        <v>4076.8</v>
      </c>
    </row>
    <row r="7" spans="1:5" ht="15" customHeight="1">
      <c r="A7" s="29" t="s">
        <v>18</v>
      </c>
      <c r="B7" s="29"/>
      <c r="C7" s="29"/>
      <c r="D7" s="29"/>
      <c r="E7" s="5">
        <v>2.77</v>
      </c>
    </row>
    <row r="8" spans="1:5" ht="33" customHeight="1">
      <c r="A8" s="29" t="s">
        <v>19</v>
      </c>
      <c r="B8" s="29"/>
      <c r="C8" s="29"/>
      <c r="D8" s="29"/>
      <c r="E8" s="15">
        <f>E7*E6</f>
        <v>11292.736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23</v>
      </c>
      <c r="C10" s="2" t="s">
        <v>2</v>
      </c>
      <c r="D10" s="2" t="s">
        <v>3</v>
      </c>
      <c r="E10" s="2" t="s">
        <v>0</v>
      </c>
    </row>
    <row r="11" spans="1:5" ht="15.75">
      <c r="A11" s="27" t="s">
        <v>22</v>
      </c>
      <c r="B11" s="28"/>
      <c r="C11" s="28"/>
      <c r="D11" s="28"/>
      <c r="E11" s="6">
        <f>VLOOKUP(A1,'[2]2020'!$A$1:$AH$101,4,0)</f>
        <v>179852.97000000003</v>
      </c>
    </row>
    <row r="12" spans="1:5" ht="31.5">
      <c r="A12" s="3">
        <v>1</v>
      </c>
      <c r="B12" s="12" t="s">
        <v>4</v>
      </c>
      <c r="C12" s="8">
        <f>VLOOKUP(A1,'[2]2020'!$A$1:$AH$101,5,0)</f>
        <v>7689.61</v>
      </c>
      <c r="D12" s="8">
        <f>VLOOKUP(A1,'[2]2020'!$A$1:$AH$101,18,0)</f>
        <v>1005</v>
      </c>
      <c r="E12" s="10" t="s">
        <v>27</v>
      </c>
    </row>
    <row r="13" spans="1:5" ht="33" customHeight="1">
      <c r="A13" s="3">
        <v>2</v>
      </c>
      <c r="B13" s="12" t="s">
        <v>5</v>
      </c>
      <c r="C13" s="8">
        <f>VLOOKUP(A1,'[2]2020'!$A$1:$AH$101,6,0)</f>
        <v>10429.04</v>
      </c>
      <c r="D13" s="8">
        <f>VLOOKUP(A1,'[2]2020'!$A$1:$AH$101,19,0)</f>
        <v>1241</v>
      </c>
      <c r="E13" s="10" t="s">
        <v>28</v>
      </c>
    </row>
    <row r="14" spans="1:5" ht="15.75" customHeight="1">
      <c r="A14" s="3">
        <v>3</v>
      </c>
      <c r="B14" s="12" t="s">
        <v>6</v>
      </c>
      <c r="C14" s="8">
        <f>VLOOKUP(A1,'[2]2020'!$A$1:$AH$101,7,0)</f>
        <v>10801.19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9291.96</v>
      </c>
      <c r="D15" s="8">
        <f>VLOOKUP(A1,'[2]2020'!$A$1:$AH$101,21,0)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VLOOKUP(A1,'[2]2020'!$A$1:$AH$101,9,0)</f>
        <v>11949.72</v>
      </c>
      <c r="D16" s="8">
        <f>VLOOKUP(A1,'[2]2020'!$A$1:$AH$101,22,0)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VLOOKUP(A1,'[2]2020'!$A$1:$AH$101,10,0)</f>
        <v>9473.11</v>
      </c>
      <c r="D17" s="8">
        <f>VLOOKUP(A1,'[2]2020'!$A$1:$AH$101,23,0)</f>
        <v>0</v>
      </c>
      <c r="E17" s="10"/>
    </row>
    <row r="18" spans="1:5" ht="31.5">
      <c r="A18" s="3">
        <v>7</v>
      </c>
      <c r="B18" s="18" t="s">
        <v>10</v>
      </c>
      <c r="C18" s="8">
        <f>VLOOKUP(A1,'[2]2020'!$A$1:$AH$101,11,0)</f>
        <v>9930.45</v>
      </c>
      <c r="D18" s="8">
        <f>VLOOKUP(A1,'[2]2020'!$A$1:$AH$101,24,0)</f>
        <v>14000</v>
      </c>
      <c r="E18" s="10" t="s">
        <v>29</v>
      </c>
    </row>
    <row r="19" spans="1:5" ht="47.25">
      <c r="A19" s="3">
        <v>8</v>
      </c>
      <c r="B19" s="18" t="s">
        <v>11</v>
      </c>
      <c r="C19" s="8">
        <f>VLOOKUP(A1,'[2]2020'!$A$1:$AH$101,12,0)</f>
        <v>10036.36</v>
      </c>
      <c r="D19" s="8">
        <f>VLOOKUP(A1,'[2]2020'!$A$1:$AH$102,25,0)</f>
        <v>9404</v>
      </c>
      <c r="E19" s="10" t="s">
        <v>30</v>
      </c>
    </row>
    <row r="20" spans="1:5" ht="15.75">
      <c r="A20" s="3">
        <v>9</v>
      </c>
      <c r="B20" s="4" t="s">
        <v>12</v>
      </c>
      <c r="C20" s="8">
        <f>VLOOKUP(A1,'[2]2020'!$A$1:$AH$101,13,0)</f>
        <v>10867.64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10653.81</v>
      </c>
      <c r="D21" s="8">
        <f>VLOOKUP(A1,'[2]2020'!$A$1:$AH$101,27,0)</f>
        <v>8923</v>
      </c>
      <c r="E21" s="10" t="s">
        <v>31</v>
      </c>
    </row>
    <row r="22" spans="1:5" ht="17.25" customHeight="1">
      <c r="A22" s="3">
        <v>11</v>
      </c>
      <c r="B22" s="12" t="s">
        <v>14</v>
      </c>
      <c r="C22" s="8">
        <f>VLOOKUP(A1,'[2]2020'!$A$1:$AH$101,15,0)</f>
        <v>10887.8</v>
      </c>
      <c r="D22" s="8">
        <f>VLOOKUP(A1,'[2]2020'!$A$1:$AH$101,28,0)</f>
        <v>0</v>
      </c>
      <c r="E22" s="10"/>
    </row>
    <row r="23" spans="1:5" ht="31.5" customHeight="1">
      <c r="A23" s="3">
        <v>12</v>
      </c>
      <c r="B23" s="12" t="s">
        <v>15</v>
      </c>
      <c r="C23" s="8">
        <f>VLOOKUP(A1,'[2]2020'!$A$1:$AH$101,16,0)</f>
        <v>14231.83</v>
      </c>
      <c r="D23" s="8">
        <f>VLOOKUP(A1,'[2]2020'!$A$1:$AH$101,29,0)</f>
        <v>2105</v>
      </c>
      <c r="E23" s="10" t="s">
        <v>32</v>
      </c>
    </row>
    <row r="24" spans="1:5" ht="15.75">
      <c r="A24" s="30" t="s">
        <v>16</v>
      </c>
      <c r="B24" s="31"/>
      <c r="C24" s="9">
        <f>SUM(C12:C23)</f>
        <v>126242.52</v>
      </c>
      <c r="D24" s="9">
        <f>SUM(D12:D23)</f>
        <v>36678</v>
      </c>
      <c r="E24" s="11"/>
    </row>
    <row r="25" spans="1:5" ht="15.75">
      <c r="A25" s="27" t="s">
        <v>26</v>
      </c>
      <c r="B25" s="28"/>
      <c r="C25" s="28"/>
      <c r="D25" s="28"/>
      <c r="E25" s="17">
        <f>E11+C24-D24</f>
        <v>269417.49000000005</v>
      </c>
    </row>
    <row r="29" spans="1:5" ht="18.75">
      <c r="A29" s="26" t="s">
        <v>21</v>
      </c>
      <c r="B29" s="26"/>
      <c r="C29" s="26"/>
      <c r="D29" s="26"/>
      <c r="E29" s="26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6"/>
      <c r="B32" s="26"/>
      <c r="C32" s="26"/>
      <c r="D32" s="26"/>
      <c r="E32" s="26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2021-02-26T07:21:49Z</dcterms:modified>
  <cp:category/>
  <cp:version/>
  <cp:contentType/>
  <cp:contentStatus/>
</cp:coreProperties>
</file>