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<sst xmlns="http://schemas.openxmlformats.org/spreadsheetml/2006/main" count="32" uniqueCount="32">
  <si>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</si>
  <si>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</si>
  <si>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</si>
  <si>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</si>
  <si>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</si>
  <si>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</si>
  <si>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</si>
  <si>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</si>
  <si>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</si>
  <si>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</si>
  <si>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</si>
  <si>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</si>
  <si>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</si>
  <si>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</si>
  <si>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</si>
  <si>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</si>
  <si>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</si>
  <si>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</si>
  <si>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</si>
  <si>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</si>
  <si>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</si>
  <si>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</si>
  <si>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</si>
  <si>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</si>
  <si>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</si>
  <si>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</si>
  <si>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</si>
  <si>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>1711,00 - установка перемычки на трубопроводе отопления кв. 28.</t>
  </si>
  <si>
    <t>2340,00 - ремонт трубопровода стояка канализации кв. 13.</t>
  </si>
  <si>
    <t>14000,00 - дезинфекция подвальных помещений от насекомых (7 подъездов).                       19502,00 - ремонт кровли кв. 88.</t>
  </si>
  <si>
    <t>9900,00 - замена шарового крана ф80 в тепловом узле.                                                             2880,80 - дезинсекция.</t>
  </si>
  <si>
    <t>27511,00 - замена счетчиков ГВС на узле учета, замена фильтра, бочонка.                              2548,00 - ремонт трубопровода отопления, замена шарового крана в подвале.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</si>
</sst>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5829</v>
          </cell>
          <cell r="AA2">
            <v>550</v>
          </cell>
          <cell r="AB2">
            <v>4182</v>
          </cell>
          <cell r="AD2">
            <v>430179</v>
          </cell>
          <cell r="AE2">
            <v>-136189.7599999999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25619.6</v>
          </cell>
          <cell r="AA6">
            <v>1901</v>
          </cell>
          <cell r="AB6">
            <v>3704</v>
          </cell>
          <cell r="AD6">
            <v>34751.6</v>
          </cell>
          <cell r="AE6">
            <v>87236.63999999998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1637.6</v>
          </cell>
          <cell r="AA7">
            <v>1398</v>
          </cell>
          <cell r="AD7">
            <v>33332.6</v>
          </cell>
          <cell r="AE7">
            <v>-17274.130000000026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8682.6</v>
          </cell>
          <cell r="AD8">
            <v>35993.6</v>
          </cell>
          <cell r="AE8">
            <v>103838.66999999998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2412</v>
          </cell>
          <cell r="Z13">
            <v>2007</v>
          </cell>
          <cell r="AA13">
            <v>3070</v>
          </cell>
          <cell r="AC13">
            <v>550</v>
          </cell>
          <cell r="AD13">
            <v>49010</v>
          </cell>
          <cell r="AE13">
            <v>607085.57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1410</v>
          </cell>
          <cell r="Z14">
            <v>8900</v>
          </cell>
          <cell r="AD14">
            <v>12134</v>
          </cell>
          <cell r="AE14">
            <v>87082.99000000002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12880.8</v>
          </cell>
          <cell r="AA15">
            <v>30059</v>
          </cell>
          <cell r="AD15">
            <v>80492.8</v>
          </cell>
          <cell r="AE15">
            <v>126009.11999999995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9">
      <selection activeCell="B21" sqref="B21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614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24</v>
      </c>
      <c r="B3" s="22"/>
      <c r="C3" s="22"/>
      <c r="D3" s="22"/>
      <c r="E3" s="22"/>
    </row>
    <row r="4" spans="1:5" ht="18.75" customHeight="1">
      <c r="A4" s="23" t="s">
        <v>25</v>
      </c>
      <c r="B4" s="24"/>
      <c r="C4" s="24"/>
      <c r="D4" s="24"/>
      <c r="E4" s="24"/>
    </row>
    <row r="5" spans="1:5" ht="30.75" customHeight="1">
      <c r="A5" s="19" t="str">
        <f>VLOOKUP(A1,'[1]2019'!$A$1:$AH$99,2,0)</f>
        <v>Магистральный проезд д.21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4934.54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13668.6758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VLOOKUP(A1,'[2]2020'!$A$1:$AH$101,4,0)</f>
        <v>55118.70999999996</v>
      </c>
    </row>
    <row r="12" spans="1:5" ht="31.5">
      <c r="A12" s="3">
        <v>1</v>
      </c>
      <c r="B12" s="12" t="s">
        <v>4</v>
      </c>
      <c r="C12" s="8">
        <f>VLOOKUP(A1,'[2]2020'!$A$1:$AH$101,5,0)</f>
        <v>11639.53</v>
      </c>
      <c r="D12" s="8">
        <f>VLOOKUP(A1,'[2]2020'!$A$1:$AH$101,18,0)</f>
        <v>1711</v>
      </c>
      <c r="E12" s="10" t="s">
        <v>27</v>
      </c>
    </row>
    <row r="13" spans="1:5" ht="16.5" customHeight="1">
      <c r="A13" s="3">
        <v>2</v>
      </c>
      <c r="B13" s="12" t="s">
        <v>5</v>
      </c>
      <c r="C13" s="8">
        <f>VLOOKUP(A1,'[2]2020'!$A$1:$AH$101,6,0)</f>
        <v>12584.12</v>
      </c>
      <c r="D13" s="8">
        <f>VLOOKUP(A1,'[2]2020'!$A$1:$AH$101,19,0)</f>
        <v>0</v>
      </c>
      <c r="E13" s="10"/>
    </row>
    <row r="14" spans="1:5" ht="15" customHeight="1">
      <c r="A14" s="3">
        <v>3</v>
      </c>
      <c r="B14" s="12" t="s">
        <v>6</v>
      </c>
      <c r="C14" s="8">
        <f>VLOOKUP(A1,'[2]2020'!$A$1:$AH$101,7,0)</f>
        <v>12718.85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9945.81</v>
      </c>
      <c r="D15" s="8">
        <f>VLOOKUP(A1,'[2]2020'!$A$1:$AH$101,21,0)</f>
        <v>0</v>
      </c>
      <c r="E15" s="10"/>
    </row>
    <row r="16" spans="1:5" ht="31.5">
      <c r="A16" s="3">
        <v>5</v>
      </c>
      <c r="B16" s="12" t="s">
        <v>8</v>
      </c>
      <c r="C16" s="8">
        <f>VLOOKUP(A1,'[2]2020'!$A$1:$AH$101,9,0)</f>
        <v>15492.15</v>
      </c>
      <c r="D16" s="8">
        <f>VLOOKUP(A1,'[2]2020'!$A$1:$AH$101,22,0)</f>
        <v>2340</v>
      </c>
      <c r="E16" s="10" t="s">
        <v>28</v>
      </c>
    </row>
    <row r="17" spans="1:5" ht="15.75">
      <c r="A17" s="3">
        <v>6</v>
      </c>
      <c r="B17" s="12" t="s">
        <v>9</v>
      </c>
      <c r="C17" s="8">
        <f>VLOOKUP(A1,'[2]2020'!$A$1:$AH$101,10,0)</f>
        <v>11851.43</v>
      </c>
      <c r="D17" s="8">
        <f>VLOOKUP(A1,'[2]2020'!$A$1:$AH$101,23,0)</f>
        <v>0</v>
      </c>
      <c r="E17" s="10"/>
    </row>
    <row r="18" spans="1:5" ht="47.25">
      <c r="A18" s="3">
        <v>7</v>
      </c>
      <c r="B18" s="12" t="s">
        <v>10</v>
      </c>
      <c r="C18" s="8">
        <f>VLOOKUP(A1,'[2]2020'!$A$1:$AH$101,11,0)</f>
        <v>13653.59</v>
      </c>
      <c r="D18" s="8">
        <f>VLOOKUP(A1,'[2]2020'!$A$1:$AH$101,24,0)</f>
        <v>33502</v>
      </c>
      <c r="E18" s="10" t="s">
        <v>29</v>
      </c>
    </row>
    <row r="19" spans="1:5" ht="47.25">
      <c r="A19" s="3">
        <v>8</v>
      </c>
      <c r="B19" s="12" t="s">
        <v>11</v>
      </c>
      <c r="C19" s="8">
        <f>VLOOKUP(A1,'[2]2020'!$A$1:$AH$101,12,0)</f>
        <v>12213.65</v>
      </c>
      <c r="D19" s="8">
        <f>VLOOKUP(A1,'[2]2020'!$A$1:$AH$102,25,0)</f>
        <v>12880.8</v>
      </c>
      <c r="E19" s="10" t="s">
        <v>30</v>
      </c>
    </row>
    <row r="20" spans="1:5" ht="15.75">
      <c r="A20" s="3">
        <v>9</v>
      </c>
      <c r="B20" s="4" t="s">
        <v>12</v>
      </c>
      <c r="C20" s="8">
        <f>VLOOKUP(A1,'[2]2020'!$A$1:$AH$101,13,0)</f>
        <v>13014.58</v>
      </c>
      <c r="D20" s="8">
        <f>VLOOKUP(A1,'[2]2020'!$A$1:$AH$101,26,0)</f>
        <v>0</v>
      </c>
      <c r="E20" s="10"/>
    </row>
    <row r="21" spans="1:5" ht="78.75">
      <c r="A21" s="3">
        <v>10</v>
      </c>
      <c r="B21" s="12" t="s">
        <v>13</v>
      </c>
      <c r="C21" s="8">
        <f>VLOOKUP(A1,'[2]2020'!$A$1:$AH$101,14,0)</f>
        <v>11013.6</v>
      </c>
      <c r="D21" s="8">
        <f>VLOOKUP(A1,'[2]2020'!$A$1:$AH$101,27,0)</f>
        <v>30059</v>
      </c>
      <c r="E21" s="10" t="s">
        <v>31</v>
      </c>
    </row>
    <row r="22" spans="1:5" ht="16.5" customHeight="1">
      <c r="A22" s="3">
        <v>11</v>
      </c>
      <c r="B22" s="12" t="s">
        <v>14</v>
      </c>
      <c r="C22" s="8">
        <f>VLOOKUP(A1,'[2]2020'!$A$1:$AH$101,15,0)</f>
        <v>12193.49</v>
      </c>
      <c r="D22" s="8">
        <f>VLOOKUP(A1,'[2]2020'!$A$1:$AH$101,28,0)</f>
        <v>0</v>
      </c>
      <c r="E22" s="10"/>
    </row>
    <row r="23" spans="1:5" ht="17.25" customHeight="1">
      <c r="A23" s="3">
        <v>12</v>
      </c>
      <c r="B23" s="12" t="s">
        <v>15</v>
      </c>
      <c r="C23" s="8">
        <f>VLOOKUP(A1,'[2]2020'!$A$1:$AH$101,16,0)</f>
        <v>15062.41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151383.21</v>
      </c>
      <c r="D24" s="9">
        <f>SUM(D12:D23)</f>
        <v>80492.8</v>
      </c>
      <c r="E24" s="11"/>
    </row>
    <row r="25" spans="1:5" ht="15.75">
      <c r="A25" s="26" t="s">
        <v>26</v>
      </c>
      <c r="B25" s="27"/>
      <c r="C25" s="27"/>
      <c r="D25" s="27"/>
      <c r="E25" s="17">
        <f>E11+C24-D24</f>
        <v>126009.11999999995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2021-02-26T07:04:59Z</dcterms:modified>
  <cp:category/>
  <cp:version/>
  <cp:contentType/>
  <cp:contentStatus/>
</cp:coreProperties>
</file>