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<sst xmlns="http://schemas.openxmlformats.org/spreadsheetml/2006/main" count="37" uniqueCount="37">
  <si>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</si>
  <si>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</si>
  <si>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</si>
  <si>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</si>
  <si>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</si>
  <si>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</si>
  <si>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</si>
  <si>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</si>
  <si>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</si>
  <si>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</si>
  <si>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</si>
  <si>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</si>
  <si>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</si>
  <si>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</si>
  <si>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</si>
  <si>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</si>
  <si>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</si>
  <si>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</si>
  <si>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</si>
  <si>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</si>
  <si>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</si>
  <si>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</si>
  <si>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</si>
  <si>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</si>
  <si>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</si>
  <si>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</si>
  <si>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</si>
  <si>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562,00 - замена кранов ГВС по стояку кв. 34.</t>
  </si>
  <si>
    <t>460,00 - смена сгонов, муфты на стояке системы отопления кв. 38.                                 762,00 - ремонт трубопровода ХВС кв. 1, 5.</t>
  </si>
  <si>
    <t>881,00 - замена крана ГВС в подвале.</t>
  </si>
  <si>
    <t xml:space="preserve">1012,00 - ремонт стояка ХВС кв. 46, 50.              2648,00 - ремонт трубопровода ХВС (стояк кв. 12, 16).                    </t>
  </si>
  <si>
    <t>3753,00 - ремонт трубопровода канализации (стояк кв. 46-51).                                  18893,00 - ремонт ВРУ.</t>
  </si>
  <si>
    <t>120000,00 - дезинфекция подвальныхз помещений от насекомых (6 подъездов).</t>
  </si>
  <si>
    <t>2007,00 - ремонт стояка канализации кв. 75, 79.</t>
  </si>
  <si>
    <t>658,00 - замена крана отопления по стояку кв. 57.</t>
  </si>
  <si>
    <t>2412,00 - дезинсекция.</t>
  </si>
  <si>
    <t>550,00 - замена крана шарового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</si>
</sst>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M20" sqref="M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1964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д.18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4067.77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11267.7229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532802.0199999999</v>
      </c>
    </row>
    <row r="12" spans="1:5" ht="15.75">
      <c r="A12" s="3">
        <v>1</v>
      </c>
      <c r="B12" s="12" t="s">
        <v>4</v>
      </c>
      <c r="C12" s="8">
        <f>VLOOKUP(A1,'[2]2020'!$A$1:$AH$101,5,0)</f>
        <v>8095.6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9660.06</v>
      </c>
      <c r="D13" s="8">
        <f>VLOOKUP(A1,'[2]2020'!$A$1:$AH$101,19,0)</f>
        <v>562</v>
      </c>
      <c r="E13" s="10" t="s">
        <v>27</v>
      </c>
    </row>
    <row r="14" spans="1:5" ht="62.25" customHeight="1">
      <c r="A14" s="3">
        <v>3</v>
      </c>
      <c r="B14" s="12" t="s">
        <v>6</v>
      </c>
      <c r="C14" s="8">
        <f>VLOOKUP(A1,'[2]2020'!$A$1:$AH$101,7,0)</f>
        <v>11681.79</v>
      </c>
      <c r="D14" s="8">
        <f>VLOOKUP(A1,'[2]2020'!$A$1:$AH$101,20,0)</f>
        <v>1222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VLOOKUP(A1,'[2]2020'!$A$1:$AH$101,8,0)</f>
        <v>10648.19</v>
      </c>
      <c r="D15" s="8">
        <f>VLOOKUP(A1,'[2]2020'!$A$1:$AH$101,21,0)</f>
        <v>881</v>
      </c>
      <c r="E15" s="10" t="s">
        <v>29</v>
      </c>
    </row>
    <row r="16" spans="1:5" ht="47.25">
      <c r="A16" s="3">
        <v>5</v>
      </c>
      <c r="B16" s="12" t="s">
        <v>8</v>
      </c>
      <c r="C16" s="8">
        <f>VLOOKUP(A1,'[2]2020'!$A$1:$AH$101,9,0)</f>
        <v>10670.79</v>
      </c>
      <c r="D16" s="8">
        <f>VLOOKUP(A1,'[2]2020'!$A$1:$AH$101,22,0)</f>
        <v>3660</v>
      </c>
      <c r="E16" s="10" t="s">
        <v>30</v>
      </c>
    </row>
    <row r="17" spans="1:5" ht="47.25">
      <c r="A17" s="3">
        <v>6</v>
      </c>
      <c r="B17" s="12" t="s">
        <v>9</v>
      </c>
      <c r="C17" s="8">
        <f>VLOOKUP(A1,'[2]2020'!$A$1:$AH$101,10,0)</f>
        <v>9163.93</v>
      </c>
      <c r="D17" s="8">
        <f>VLOOKUP(A1,'[2]2020'!$A$1:$AH$101,23,0)</f>
        <v>22646</v>
      </c>
      <c r="E17" s="10" t="s">
        <v>31</v>
      </c>
    </row>
    <row r="18" spans="1:5" ht="31.5">
      <c r="A18" s="3">
        <v>7</v>
      </c>
      <c r="B18" s="12" t="s">
        <v>10</v>
      </c>
      <c r="C18" s="8">
        <f>VLOOKUP(A1,'[2]2020'!$A$1:$AH$101,11,0)</f>
        <v>11585.12</v>
      </c>
      <c r="D18" s="8">
        <f>VLOOKUP(A1,'[2]2020'!$A$1:$AH$101,24,0)</f>
        <v>12000</v>
      </c>
      <c r="E18" s="10" t="s">
        <v>32</v>
      </c>
    </row>
    <row r="19" spans="1:5" ht="15.75">
      <c r="A19" s="3">
        <v>8</v>
      </c>
      <c r="B19" s="4" t="s">
        <v>11</v>
      </c>
      <c r="C19" s="8">
        <f>VLOOKUP(A1,'[2]2020'!$A$1:$AH$101,12,0)</f>
        <v>9365.47</v>
      </c>
      <c r="D19" s="8">
        <f>VLOOKUP(A1,'[2]2020'!$A$1:$AH$102,25,0)</f>
        <v>2412</v>
      </c>
      <c r="E19" s="10" t="s">
        <v>35</v>
      </c>
    </row>
    <row r="20" spans="1:5" ht="31.5">
      <c r="A20" s="3">
        <v>9</v>
      </c>
      <c r="B20" s="4" t="s">
        <v>12</v>
      </c>
      <c r="C20" s="8">
        <f>VLOOKUP(A1,'[2]2020'!$A$1:$AH$101,13,0)</f>
        <v>9836.26</v>
      </c>
      <c r="D20" s="8">
        <f>VLOOKUP(A1,'[2]2020'!$A$1:$AH$101,26,0)</f>
        <v>2007</v>
      </c>
      <c r="E20" s="10" t="s">
        <v>33</v>
      </c>
    </row>
    <row r="21" spans="1:5" ht="31.5">
      <c r="A21" s="3">
        <v>10</v>
      </c>
      <c r="B21" s="4" t="s">
        <v>13</v>
      </c>
      <c r="C21" s="8">
        <f>VLOOKUP(A1,'[2]2020'!$A$1:$AH$101,14,0)</f>
        <v>9810.53</v>
      </c>
      <c r="D21" s="8">
        <f>VLOOKUP(A1,'[2]2020'!$A$1:$AH$101,27,0)</f>
        <v>3070</v>
      </c>
      <c r="E21" s="10" t="s">
        <v>34</v>
      </c>
    </row>
    <row r="22" spans="1:5" ht="15" customHeight="1">
      <c r="A22" s="3">
        <v>11</v>
      </c>
      <c r="B22" s="12" t="s">
        <v>14</v>
      </c>
      <c r="C22" s="8">
        <f>VLOOKUP(A1,'[2]2020'!$A$1:$AH$101,15,0)</f>
        <v>9731.35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13044.460000000001</v>
      </c>
      <c r="D23" s="8">
        <f>VLOOKUP(A1,'[2]2020'!$A$1:$AH$101,29,0)</f>
        <v>550</v>
      </c>
      <c r="E23" s="10" t="s">
        <v>36</v>
      </c>
    </row>
    <row r="24" spans="1:5" ht="15.75">
      <c r="A24" s="29" t="s">
        <v>16</v>
      </c>
      <c r="B24" s="30"/>
      <c r="C24" s="9">
        <f>SUM(C12:C23)</f>
        <v>123293.55</v>
      </c>
      <c r="D24" s="9">
        <f>SUM(D12:D23)</f>
        <v>49010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607085.57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2021-02-26T06:25:54Z</dcterms:modified>
  <cp:category/>
  <cp:version/>
  <cp:contentType/>
  <cp:contentStatus/>
</cp:coreProperties>
</file>