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<sst xmlns="http://schemas.openxmlformats.org/spreadsheetml/2006/main" count="34" uniqueCount="34">
  <si>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</si>
  <si>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</si>
  <si>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</si>
  <si>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</si>
  <si>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</si>
  <si>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</si>
  <si>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</si>
  <si>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</si>
  <si>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</si>
  <si>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</si>
  <si>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</si>
  <si>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</si>
  <si>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</si>
  <si>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</si>
  <si>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</si>
  <si>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</si>
  <si>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</si>
  <si>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</si>
  <si>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</si>
  <si>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</si>
  <si>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</si>
  <si>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</si>
  <si>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</si>
  <si>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</si>
  <si>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</si>
  <si>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</si>
  <si>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</si>
  <si>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4411,00 - замена электропровода в канале 1-5 эт.                                                                    4923,00 - замена сжимов и силового кабеля (4 под.).</t>
  </si>
  <si>
    <t>1629,00 - установка перемычки на полотенцесушителе кв. 9.</t>
  </si>
  <si>
    <t>5333,00 - ремонт трубопровода канализации (стояк кв. 44).</t>
  </si>
  <si>
    <t>22500,00 - утепление наружных стен кв. 112.                                                                       3404,00 - ремон тстояка ХВС кв. 63, 67.</t>
  </si>
  <si>
    <t>79851,00 - ремонт 5-ого подъезда.</t>
  </si>
  <si>
    <t>31250,00 - утепление стен кв. 17.                 2099,60 - дезинсекция.</t>
  </si>
  <si>
    <t>9375,00 - утепление наружных стен кв. 112.                                                                      976,00 - ремонт трубопровода ГВС (подвал 2-ого подъезда).                                  1574,70 - дератизация.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</si>
</sst>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5">
      <selection activeCell="E21" sqref="E21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1965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24</v>
      </c>
      <c r="B3" s="28"/>
      <c r="C3" s="28"/>
      <c r="D3" s="28"/>
      <c r="E3" s="28"/>
    </row>
    <row r="4" spans="1:5" ht="18.75" customHeight="1">
      <c r="A4" s="29" t="s">
        <v>25</v>
      </c>
      <c r="B4" s="30"/>
      <c r="C4" s="30"/>
      <c r="D4" s="30"/>
      <c r="E4" s="30"/>
    </row>
    <row r="5" spans="1:5" ht="30.75" customHeight="1">
      <c r="A5" s="25" t="str">
        <f>VLOOKUP(A1,'[1]2019'!$A$1:$AH$99,2,0)</f>
        <v>Магистральный проезд д.16Д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4033.65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11173.210500000001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VLOOKUP(A1,'[2]2020'!$A$1:$AH$101,4,0)</f>
        <v>28771.390000000014</v>
      </c>
    </row>
    <row r="12" spans="1:5" ht="63">
      <c r="A12" s="3">
        <v>1</v>
      </c>
      <c r="B12" s="12" t="s">
        <v>4</v>
      </c>
      <c r="C12" s="8">
        <f>VLOOKUP(A1,'[2]2020'!$A$1:$AH$101,5,0)</f>
        <v>8151.33</v>
      </c>
      <c r="D12" s="8">
        <f>VLOOKUP(A1,'[2]2020'!$A$1:$AH$101,18,0)</f>
        <v>9334</v>
      </c>
      <c r="E12" s="10" t="s">
        <v>27</v>
      </c>
    </row>
    <row r="13" spans="1:5" ht="14.25" customHeight="1">
      <c r="A13" s="3">
        <v>2</v>
      </c>
      <c r="B13" s="12" t="s">
        <v>5</v>
      </c>
      <c r="C13" s="8">
        <f>VLOOKUP(A1,'[2]2020'!$A$1:$AH$101,6,0)</f>
        <v>9171.77</v>
      </c>
      <c r="D13" s="8">
        <f>VLOOKUP(A1,'[2]2020'!$A$1:$AH$101,19,0)</f>
        <v>0</v>
      </c>
      <c r="E13" s="10"/>
    </row>
    <row r="14" spans="1:5" ht="15" customHeight="1">
      <c r="A14" s="3">
        <v>3</v>
      </c>
      <c r="B14" s="12" t="s">
        <v>6</v>
      </c>
      <c r="C14" s="8">
        <f>VLOOKUP(A1,'[2]2020'!$A$1:$AH$101,7,0)</f>
        <v>10013.75</v>
      </c>
      <c r="D14" s="8">
        <f>VLOOKUP(A1,'[2]2020'!$A$1:$AH$101,20,0)</f>
        <v>0</v>
      </c>
      <c r="E14" s="10"/>
    </row>
    <row r="15" spans="1:5" ht="31.5">
      <c r="A15" s="3">
        <v>4</v>
      </c>
      <c r="B15" s="12" t="s">
        <v>7</v>
      </c>
      <c r="C15" s="8">
        <f>VLOOKUP(A1,'[2]2020'!$A$1:$AH$101,8,0)</f>
        <v>9284.03</v>
      </c>
      <c r="D15" s="8">
        <f>VLOOKUP(A1,'[2]2020'!$A$1:$AH$101,21,0)</f>
        <v>1629</v>
      </c>
      <c r="E15" s="10" t="s">
        <v>28</v>
      </c>
    </row>
    <row r="16" spans="1:5" ht="15.75">
      <c r="A16" s="3">
        <v>5</v>
      </c>
      <c r="B16" s="12" t="s">
        <v>8</v>
      </c>
      <c r="C16" s="8">
        <f>VLOOKUP(A1,'[2]2020'!$A$1:$AH$101,9,0)</f>
        <v>10666.84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7522.83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10111.87</v>
      </c>
      <c r="D18" s="8">
        <f>VLOOKUP(A1,'[2]2020'!$A$1:$AH$101,24,0)</f>
        <v>79851</v>
      </c>
      <c r="E18" s="10" t="s">
        <v>31</v>
      </c>
    </row>
    <row r="19" spans="1:5" ht="31.5">
      <c r="A19" s="3">
        <v>8</v>
      </c>
      <c r="B19" s="4" t="s">
        <v>11</v>
      </c>
      <c r="C19" s="8">
        <f>VLOOKUP(A1,'[2]2020'!$A$1:$AH$101,12,0)</f>
        <v>8455.07</v>
      </c>
      <c r="D19" s="8">
        <f>VLOOKUP(A1,'[2]2020'!$A$1:$AH$102,25,0)</f>
        <v>33349.6</v>
      </c>
      <c r="E19" s="10" t="s">
        <v>32</v>
      </c>
    </row>
    <row r="20" spans="1:5" ht="47.25">
      <c r="A20" s="3">
        <v>9</v>
      </c>
      <c r="B20" s="12" t="s">
        <v>12</v>
      </c>
      <c r="C20" s="8">
        <f>VLOOKUP(A1,'[2]2020'!$A$1:$AH$101,13,0)</f>
        <v>9643.29</v>
      </c>
      <c r="D20" s="8">
        <f>VLOOKUP(A1,'[2]2020'!$A$1:$AH$101,26,0)</f>
        <v>25904</v>
      </c>
      <c r="E20" s="10" t="s">
        <v>30</v>
      </c>
    </row>
    <row r="21" spans="1:5" ht="78.75">
      <c r="A21" s="3">
        <v>10</v>
      </c>
      <c r="B21" s="12" t="s">
        <v>13</v>
      </c>
      <c r="C21" s="8">
        <f>VLOOKUP(A1,'[2]2020'!$A$1:$AH$101,14,0)</f>
        <v>9057.92</v>
      </c>
      <c r="D21" s="31">
        <f>VLOOKUP(A1,'[2]2020'!$A$1:$AH$101,27,0)</f>
        <v>11925.7</v>
      </c>
      <c r="E21" s="10" t="s">
        <v>33</v>
      </c>
    </row>
    <row r="22" spans="1:5" ht="33" customHeight="1">
      <c r="A22" s="3">
        <v>11</v>
      </c>
      <c r="B22" s="12" t="s">
        <v>14</v>
      </c>
      <c r="C22" s="8">
        <f>VLOOKUP(A1,'[2]2020'!$A$1:$AH$101,15,0)</f>
        <v>9367.130000000001</v>
      </c>
      <c r="D22" s="8">
        <f>VLOOKUP(A1,'[2]2020'!$A$1:$AH$101,28,0)</f>
        <v>5333</v>
      </c>
      <c r="E22" s="10" t="s">
        <v>29</v>
      </c>
    </row>
    <row r="23" spans="1:5" ht="31.5" customHeight="1">
      <c r="A23" s="3">
        <v>12</v>
      </c>
      <c r="B23" s="12" t="s">
        <v>15</v>
      </c>
      <c r="C23" s="8">
        <f>VLOOKUP(A1,'[2]2020'!$A$1:$AH$101,16,0)</f>
        <v>11409.45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112855.28</v>
      </c>
      <c r="D24" s="9">
        <f>SUM(D12:D23)</f>
        <v>167326.30000000002</v>
      </c>
      <c r="E24" s="11"/>
    </row>
    <row r="25" spans="1:5" ht="15.75">
      <c r="A25" s="19" t="s">
        <v>26</v>
      </c>
      <c r="B25" s="20"/>
      <c r="C25" s="20"/>
      <c r="D25" s="20"/>
      <c r="E25" s="17">
        <f>E11+C24-D24</f>
        <v>-25699.630000000005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2021-02-26T06:16:32Z</dcterms:modified>
  <cp:category/>
  <cp:version/>
  <cp:contentType/>
  <cp:contentStatus/>
</cp:coreProperties>
</file>