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<sst xmlns="http://schemas.openxmlformats.org/spreadsheetml/2006/main" count="32" uniqueCount="32">
  <si>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</si>
  <si>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</si>
  <si>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</si>
  <si>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</si>
  <si>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</si>
  <si>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</si>
  <si>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</si>
  <si>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</si>
  <si>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</si>
  <si>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</si>
  <si>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</si>
  <si>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</si>
  <si>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</si>
  <si>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</si>
  <si>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</si>
  <si>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</si>
  <si>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</si>
  <si>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</si>
  <si>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</si>
  <si>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</si>
  <si>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</si>
  <si>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</si>
  <si>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</si>
  <si>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</si>
  <si>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</si>
  <si>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</si>
  <si>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</si>
  <si>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1166,00 - замена кранов отопления в подвале.</t>
  </si>
  <si>
    <t>3318,00 - ремонт стояка ХВС кв. 26.</t>
  </si>
  <si>
    <t>550,00 - замена крана шарового ГВС в подвале 4ого подъезда.</t>
  </si>
  <si>
    <t>61261,00 - снос аварийных деревьев (клен-2 шт., береза-1 шт.).</t>
  </si>
  <si>
    <t>24824,00 - замена счетчиков в подвале, установка хомута на трубопроводе ГВС в подвале.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</si>
</sst>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F19" sqref="F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7719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24</v>
      </c>
      <c r="B3" s="28"/>
      <c r="C3" s="28"/>
      <c r="D3" s="28"/>
      <c r="E3" s="28"/>
    </row>
    <row r="4" spans="1:5" ht="18.75" customHeight="1">
      <c r="A4" s="29" t="s">
        <v>25</v>
      </c>
      <c r="B4" s="30"/>
      <c r="C4" s="30"/>
      <c r="D4" s="30"/>
      <c r="E4" s="30"/>
    </row>
    <row r="5" spans="1:5" ht="30.75" customHeight="1">
      <c r="A5" s="25" t="str">
        <f>VLOOKUP(A1,'[1]2019'!$A$1:$AH$99,2,0)</f>
        <v>Магистральный проезд д.16В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3241.7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8979.509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VLOOKUP(A1,'[2]2020'!$A$1:$AH$101,4,0)</f>
        <v>580427.46</v>
      </c>
    </row>
    <row r="12" spans="1:5" ht="15.75">
      <c r="A12" s="3">
        <v>1</v>
      </c>
      <c r="B12" s="12" t="s">
        <v>4</v>
      </c>
      <c r="C12" s="8">
        <f>VLOOKUP(A1,'[2]2020'!$A$1:$AH$101,5,0)</f>
        <v>6045.25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8744.6</v>
      </c>
      <c r="D13" s="8">
        <f>VLOOKUP(A1,'[2]2020'!$A$1:$AH$101,19,0)</f>
        <v>1166</v>
      </c>
      <c r="E13" s="10" t="s">
        <v>27</v>
      </c>
    </row>
    <row r="14" spans="1:5" ht="16.5" customHeight="1">
      <c r="A14" s="3">
        <v>3</v>
      </c>
      <c r="B14" s="12" t="s">
        <v>6</v>
      </c>
      <c r="C14" s="8">
        <f>VLOOKUP(A1,'[2]2020'!$A$1:$AH$101,7,0)</f>
        <v>8135.72</v>
      </c>
      <c r="D14" s="8">
        <f>VLOOKUP(A1,'[2]2020'!$A$1:$AH$101,20,0)</f>
        <v>3318</v>
      </c>
      <c r="E14" s="10" t="s">
        <v>28</v>
      </c>
    </row>
    <row r="15" spans="1:5" ht="15.75">
      <c r="A15" s="3">
        <v>4</v>
      </c>
      <c r="B15" s="4" t="s">
        <v>7</v>
      </c>
      <c r="C15" s="8">
        <f>VLOOKUP(A1,'[2]2020'!$A$1:$AH$101,8,0)</f>
        <v>10073.54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8968.11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7315.03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6732.76</v>
      </c>
      <c r="D18" s="8">
        <f>VLOOKUP(A1,'[2]2020'!$A$1:$AH$101,24,0)</f>
        <v>0</v>
      </c>
      <c r="E18" s="10"/>
    </row>
    <row r="19" spans="1:5" ht="31.5">
      <c r="A19" s="3">
        <v>8</v>
      </c>
      <c r="B19" s="12" t="s">
        <v>11</v>
      </c>
      <c r="C19" s="8">
        <f>VLOOKUP(A1,'[2]2020'!$A$1:$AH$101,12,0)</f>
        <v>9003.16</v>
      </c>
      <c r="D19" s="8">
        <f>VLOOKUP(A1,'[2]2020'!$A$1:$AH$102,25,0)</f>
        <v>550</v>
      </c>
      <c r="E19" s="10" t="s">
        <v>29</v>
      </c>
    </row>
    <row r="20" spans="1:5" ht="31.5">
      <c r="A20" s="3">
        <v>9</v>
      </c>
      <c r="B20" s="12" t="s">
        <v>12</v>
      </c>
      <c r="C20" s="8">
        <f>VLOOKUP(A1,'[2]2020'!$A$1:$AH$101,13,0)</f>
        <v>7824.32</v>
      </c>
      <c r="D20" s="8">
        <f>VLOOKUP(A1,'[2]2020'!$A$1:$AH$101,26,0)</f>
        <v>61261</v>
      </c>
      <c r="E20" s="10" t="s">
        <v>30</v>
      </c>
    </row>
    <row r="21" spans="1:5" ht="47.25">
      <c r="A21" s="3">
        <v>10</v>
      </c>
      <c r="B21" s="4" t="s">
        <v>13</v>
      </c>
      <c r="C21" s="8">
        <f>VLOOKUP(A1,'[2]2020'!$A$1:$AH$101,14,0)</f>
        <v>9100.210000000001</v>
      </c>
      <c r="D21" s="8">
        <f>VLOOKUP(A1,'[2]2020'!$A$1:$AH$101,27,0)</f>
        <v>24821</v>
      </c>
      <c r="E21" s="10" t="s">
        <v>31</v>
      </c>
    </row>
    <row r="22" spans="1:5" ht="15.75" customHeight="1">
      <c r="A22" s="3">
        <v>11</v>
      </c>
      <c r="B22" s="12" t="s">
        <v>14</v>
      </c>
      <c r="C22" s="8">
        <f>VLOOKUP(A1,'[2]2020'!$A$1:$AH$101,15,0)</f>
        <v>7816.7300000000005</v>
      </c>
      <c r="D22" s="8">
        <f>VLOOKUP(A1,'[2]2020'!$A$1:$AH$101,28,0)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VLOOKUP(A1,'[2]2020'!$A$1:$AH$101,16,0)</f>
        <v>9593.36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99352.79</v>
      </c>
      <c r="D24" s="9">
        <f>SUM(D12:D23)</f>
        <v>91116</v>
      </c>
      <c r="E24" s="11"/>
    </row>
    <row r="25" spans="1:5" ht="15.75">
      <c r="A25" s="19" t="s">
        <v>26</v>
      </c>
      <c r="B25" s="20"/>
      <c r="C25" s="20"/>
      <c r="D25" s="20"/>
      <c r="E25" s="17">
        <f>E11+C24-D24</f>
        <v>588664.25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2021-02-26T06:15:48Z</dcterms:modified>
  <cp:category/>
  <cp:version/>
  <cp:contentType/>
  <cp:contentStatus/>
</cp:coreProperties>
</file>