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<sst xmlns="http://schemas.openxmlformats.org/spreadsheetml/2006/main" count="31" uniqueCount="31">
  <si>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</si>
  <si>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</si>
  <si>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</si>
  <si>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</si>
  <si>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</si>
  <si>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</si>
  <si>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</si>
  <si>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</si>
  <si>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</si>
  <si>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</si>
  <si>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</si>
  <si>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</si>
  <si>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</si>
  <si>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</si>
  <si>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</si>
  <si>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</si>
  <si>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</si>
  <si>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</si>
  <si>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</si>
  <si>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</si>
  <si>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</si>
  <si>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</si>
  <si>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</si>
  <si>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</si>
  <si>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</si>
  <si>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</si>
  <si>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</si>
  <si>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3527,00 - ремонт трубопровода канализации (ливневка).</t>
  </si>
  <si>
    <t xml:space="preserve">1901,00 - замена кранов ГВС в подвале по стояку кв. 10.    </t>
  </si>
  <si>
    <t>24409,00 - опиливание и снос деревьев на придомовой территории.                                                             1210,60 - дезинфекция.</t>
  </si>
  <si>
    <t>3704,00 - ремонт трубопровода канализации в подвале (2 под.).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</si>
</sst>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25619.6</v>
          </cell>
          <cell r="AA6">
            <v>1901</v>
          </cell>
          <cell r="AB6">
            <v>3704</v>
          </cell>
          <cell r="AD6">
            <v>34751.6</v>
          </cell>
          <cell r="AE6">
            <v>87236.63999999998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H22" sqref="H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611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24</v>
      </c>
      <c r="B3" s="22"/>
      <c r="C3" s="22"/>
      <c r="D3" s="22"/>
      <c r="E3" s="22"/>
    </row>
    <row r="4" spans="1:5" ht="18.75" customHeight="1">
      <c r="A4" s="23" t="s">
        <v>25</v>
      </c>
      <c r="B4" s="24"/>
      <c r="C4" s="24"/>
      <c r="D4" s="24"/>
      <c r="E4" s="24"/>
    </row>
    <row r="5" spans="1:5" ht="30.75" customHeight="1">
      <c r="A5" s="19" t="str">
        <f>VLOOKUP(A1,'[1]2019'!$A$1:$AH$99,2,0)</f>
        <v>Магистральный проезд д.12А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3876.7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10738.458999999999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VLOOKUP(A1,'[2]2020'!$A$1:$AH$101,4,0)</f>
        <v>3091.99</v>
      </c>
    </row>
    <row r="12" spans="1:5" ht="15.75">
      <c r="A12" s="3">
        <v>1</v>
      </c>
      <c r="B12" s="12" t="s">
        <v>4</v>
      </c>
      <c r="C12" s="8">
        <f>VLOOKUP(A1,'[2]2020'!$A$1:$AH$101,5,0)</f>
        <v>8055.89</v>
      </c>
      <c r="D12" s="8">
        <f>VLOOKUP(A1,'[2]2020'!$A$1:$AH$101,18,0)</f>
        <v>0</v>
      </c>
      <c r="E12" s="10"/>
    </row>
    <row r="13" spans="1:5" ht="16.5" customHeight="1">
      <c r="A13" s="3">
        <v>2</v>
      </c>
      <c r="B13" s="12" t="s">
        <v>5</v>
      </c>
      <c r="C13" s="8">
        <f>VLOOKUP(A1,'[2]2020'!$A$1:$AH$101,6,0)</f>
        <v>10188.52</v>
      </c>
      <c r="D13" s="8">
        <f>VLOOKUP(A1,'[2]2020'!$A$1:$AH$101,19,0)</f>
        <v>0</v>
      </c>
      <c r="E13" s="10"/>
    </row>
    <row r="14" spans="1:5" ht="33" customHeight="1">
      <c r="A14" s="3">
        <v>3</v>
      </c>
      <c r="B14" s="12" t="s">
        <v>6</v>
      </c>
      <c r="C14" s="8">
        <f>VLOOKUP(A1,'[2]2020'!$A$1:$AH$101,7,0)</f>
        <v>10164.95</v>
      </c>
      <c r="D14" s="8">
        <f>VLOOKUP(A1,'[2]2020'!$A$1:$AH$101,20,0)</f>
        <v>3527</v>
      </c>
      <c r="E14" s="10" t="s">
        <v>27</v>
      </c>
    </row>
    <row r="15" spans="1:5" ht="15.75">
      <c r="A15" s="3">
        <v>4</v>
      </c>
      <c r="B15" s="4" t="s">
        <v>7</v>
      </c>
      <c r="C15" s="8">
        <f>VLOOKUP(A1,'[2]2020'!$A$1:$AH$101,8,0)</f>
        <v>9951.39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12164.67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7772.64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10177.11</v>
      </c>
      <c r="D18" s="8">
        <f>VLOOKUP(A1,'[2]2020'!$A$1:$AH$101,24,0)</f>
        <v>0</v>
      </c>
      <c r="E18" s="10"/>
    </row>
    <row r="19" spans="1:5" ht="47.25">
      <c r="A19" s="3">
        <v>8</v>
      </c>
      <c r="B19" s="12" t="s">
        <v>11</v>
      </c>
      <c r="C19" s="8">
        <f>VLOOKUP(A1,'[2]2020'!$A$1:$AH$101,12,0)</f>
        <v>9726.210000000001</v>
      </c>
      <c r="D19" s="8">
        <f>VLOOKUP(A1,'[2]2020'!$A$1:$AH$102,25,0)</f>
        <v>25619.6</v>
      </c>
      <c r="E19" s="10" t="s">
        <v>29</v>
      </c>
    </row>
    <row r="20" spans="1:5" ht="15.75">
      <c r="A20" s="3">
        <v>9</v>
      </c>
      <c r="B20" s="4" t="s">
        <v>12</v>
      </c>
      <c r="C20" s="8">
        <f>VLOOKUP(A1,'[2]2020'!$A$1:$AH$101,13,0)</f>
        <v>9151.43</v>
      </c>
      <c r="D20" s="8">
        <f>VLOOKUP(A1,'[2]2020'!$A$1:$AH$101,26,0)</f>
        <v>0</v>
      </c>
      <c r="E20" s="10"/>
    </row>
    <row r="21" spans="1:5" ht="31.5">
      <c r="A21" s="3">
        <v>10</v>
      </c>
      <c r="B21" s="4" t="s">
        <v>13</v>
      </c>
      <c r="C21" s="8">
        <f>VLOOKUP(A1,'[2]2020'!$A$1:$AH$101,14,0)</f>
        <v>9670.18</v>
      </c>
      <c r="D21" s="8">
        <f>VLOOKUP(A1,'[2]2020'!$A$1:$AH$101,27,0)</f>
        <v>1901</v>
      </c>
      <c r="E21" s="10" t="s">
        <v>28</v>
      </c>
    </row>
    <row r="22" spans="1:5" ht="33" customHeight="1">
      <c r="A22" s="3">
        <v>11</v>
      </c>
      <c r="B22" s="12" t="s">
        <v>14</v>
      </c>
      <c r="C22" s="8">
        <f>VLOOKUP(A1,'[2]2020'!$A$1:$AH$101,15,0)</f>
        <v>8511.06</v>
      </c>
      <c r="D22" s="8">
        <f>VLOOKUP(A1,'[2]2020'!$A$1:$AH$101,28,0)</f>
        <v>3704</v>
      </c>
      <c r="E22" s="10" t="s">
        <v>30</v>
      </c>
    </row>
    <row r="23" spans="1:5" ht="31.5" customHeight="1">
      <c r="A23" s="3">
        <v>12</v>
      </c>
      <c r="B23" s="12" t="s">
        <v>15</v>
      </c>
      <c r="C23" s="8">
        <f>VLOOKUP(A1,'[2]2020'!$A$1:$AH$101,16,0)</f>
        <v>13362.2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118896.24999999999</v>
      </c>
      <c r="D24" s="9">
        <f>SUM(D12:D23)</f>
        <v>34751.6</v>
      </c>
      <c r="E24" s="11"/>
    </row>
    <row r="25" spans="1:5" ht="15.75">
      <c r="A25" s="26" t="s">
        <v>26</v>
      </c>
      <c r="B25" s="27"/>
      <c r="C25" s="27"/>
      <c r="D25" s="27"/>
      <c r="E25" s="17">
        <f>E11+C24-D24</f>
        <v>87236.63999999998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2021-02-25T11:07:15Z</dcterms:modified>
  <cp:category/>
  <cp:version/>
  <cp:contentType/>
  <cp:contentStatus/>
</cp:coreProperties>
</file>