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<sst xmlns="http://schemas.openxmlformats.org/spreadsheetml/2006/main" count="33" uniqueCount="33">
  <si>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</si>
  <si>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</si>
  <si>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</si>
  <si>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</si>
  <si>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</si>
  <si>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</si>
  <si>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</si>
  <si>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</si>
  <si>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</si>
  <si>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</si>
  <si>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</si>
  <si>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</si>
  <si>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</si>
  <si>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</si>
  <si>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</si>
  <si>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</si>
  <si>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</si>
  <si>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</si>
  <si>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</si>
  <si>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</si>
  <si>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</si>
  <si>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</si>
  <si>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</si>
  <si>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</si>
  <si>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</si>
  <si>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</si>
  <si>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</si>
  <si>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3813,00 - ремонт стояка канализации кв. 63.                                                                                         70527,90 - ремонт электропроводки в элщитах 4, 5, 6 под.                                               63925,85 - ремонт элпроводки в элщитах 1, 2, 3 под.</t>
  </si>
  <si>
    <t>5077,00 - ремонт трубопровода канализации 1-2 эт., стояк кв. 3.</t>
  </si>
  <si>
    <t>1355,00 - прочистка вентканала и установка решетки в вк. 35.</t>
  </si>
  <si>
    <t>7604,00 - замена шарового крана на узле ГВС в подвале.</t>
  </si>
  <si>
    <t>24449,00 - замена счетчиков ГВС на узле учета.                                                                           16229,00 - ремонт порожек (6 под.), устройство пантуса (4 под.), остекление МОП (4 под.).                                                                     1877,00 - устройство поручня (1, 3 под.).</t>
  </si>
  <si>
    <t>3000,00 - тепловизионное обследование кв. 59.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</si>
</sst>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H22" sqref="H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1848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24</v>
      </c>
      <c r="B3" s="28"/>
      <c r="C3" s="28"/>
      <c r="D3" s="28"/>
      <c r="E3" s="28"/>
    </row>
    <row r="4" spans="1:5" ht="18.75" customHeight="1">
      <c r="A4" s="29" t="s">
        <v>25</v>
      </c>
      <c r="B4" s="30"/>
      <c r="C4" s="30"/>
      <c r="D4" s="30"/>
      <c r="E4" s="30"/>
    </row>
    <row r="5" spans="1:5" ht="30.75" customHeight="1">
      <c r="A5" s="25" t="str">
        <f>VLOOKUP(A1,'[1]2019'!$A$1:$AH$99,2,0)</f>
        <v>Магистральный проезд д.10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4333.98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12005.1246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VLOOKUP(A1,'[2]2020'!$A$1:$AH$101,4,0)</f>
        <v>817043.5900000001</v>
      </c>
    </row>
    <row r="12" spans="1:5" ht="94.5">
      <c r="A12" s="3">
        <v>1</v>
      </c>
      <c r="B12" s="12" t="s">
        <v>4</v>
      </c>
      <c r="C12" s="8">
        <f>VLOOKUP(A1,'[2]2020'!$A$1:$AH$101,5,0)</f>
        <v>9625.24</v>
      </c>
      <c r="D12" s="8">
        <f>VLOOKUP(A1,'[2]2020'!$A$1:$AH$101,18,0)</f>
        <v>138266.75</v>
      </c>
      <c r="E12" s="10" t="s">
        <v>27</v>
      </c>
    </row>
    <row r="13" spans="1:5" ht="15.75" customHeight="1">
      <c r="A13" s="3">
        <v>2</v>
      </c>
      <c r="B13" s="12" t="s">
        <v>5</v>
      </c>
      <c r="C13" s="8">
        <f>VLOOKUP(A1,'[2]2020'!$A$1:$AH$101,6,0)</f>
        <v>11182.41</v>
      </c>
      <c r="D13" s="8">
        <f>VLOOKUP(A1,'[2]2020'!$A$1:$AH$101,19,0)</f>
        <v>0</v>
      </c>
      <c r="E13" s="10"/>
    </row>
    <row r="14" spans="1:5" ht="31.5" customHeight="1">
      <c r="A14" s="3">
        <v>3</v>
      </c>
      <c r="B14" s="12" t="s">
        <v>6</v>
      </c>
      <c r="C14" s="8">
        <f>VLOOKUP(A1,'[2]2020'!$A$1:$AH$101,7,0)</f>
        <v>11391.43</v>
      </c>
      <c r="D14" s="8">
        <f>VLOOKUP(A1,'[2]2020'!$A$1:$AH$101,20,0)</f>
        <v>5077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VLOOKUP(A1,'[2]2020'!$A$1:$AH$101,8,0)</f>
        <v>11450.16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12656.27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9273.4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10555.48</v>
      </c>
      <c r="D18" s="8">
        <f>VLOOKUP(A1,'[2]2020'!$A$1:$AH$101,24,0)</f>
        <v>1355</v>
      </c>
      <c r="E18" s="10" t="s">
        <v>29</v>
      </c>
    </row>
    <row r="19" spans="1:5" ht="31.5">
      <c r="A19" s="3">
        <v>8</v>
      </c>
      <c r="B19" s="12" t="s">
        <v>11</v>
      </c>
      <c r="C19" s="8">
        <f>VLOOKUP(A1,'[2]2020'!$A$1:$AH$101,12,0)</f>
        <v>11473.7</v>
      </c>
      <c r="D19" s="8">
        <f>VLOOKUP(A1,'[2]2020'!$A$1:$AH$102,25,0)</f>
        <v>7604</v>
      </c>
      <c r="E19" s="10" t="s">
        <v>30</v>
      </c>
    </row>
    <row r="20" spans="1:5" ht="15.75">
      <c r="A20" s="3">
        <v>9</v>
      </c>
      <c r="B20" s="4" t="s">
        <v>12</v>
      </c>
      <c r="C20" s="8">
        <f>VLOOKUP(A1,'[2]2020'!$A$1:$AH$101,13,0)</f>
        <v>10002.130000000001</v>
      </c>
      <c r="D20" s="8">
        <f>VLOOKUP(A1,'[2]2020'!$A$1:$AH$101,26,0)</f>
        <v>0</v>
      </c>
      <c r="E20" s="10"/>
    </row>
    <row r="21" spans="1:5" ht="95.25" customHeight="1">
      <c r="A21" s="3">
        <v>10</v>
      </c>
      <c r="B21" s="12" t="s">
        <v>13</v>
      </c>
      <c r="C21" s="8">
        <f>VLOOKUP(A1,'[2]2020'!$A$1:$AH$101,14,0)</f>
        <v>10769.42</v>
      </c>
      <c r="D21" s="8">
        <f>VLOOKUP(A1,'[2]2020'!$A$1:$AH$101,27,0)</f>
        <v>36555</v>
      </c>
      <c r="E21" s="10" t="s">
        <v>31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10692.6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18475.670000000002</v>
      </c>
      <c r="D23" s="8">
        <f>VLOOKUP(A1,'[2]2020'!$A$1:$AH$101,29,0)</f>
        <v>3000</v>
      </c>
      <c r="E23" s="10" t="s">
        <v>32</v>
      </c>
    </row>
    <row r="24" spans="1:5" ht="15.75">
      <c r="A24" s="22" t="s">
        <v>16</v>
      </c>
      <c r="B24" s="23"/>
      <c r="C24" s="9">
        <f>SUM(C12:C23)</f>
        <v>137547.91</v>
      </c>
      <c r="D24" s="9">
        <f>SUM(D12:D23)</f>
        <v>191857.75</v>
      </c>
      <c r="E24" s="11"/>
    </row>
    <row r="25" spans="1:5" ht="15.75">
      <c r="A25" s="19" t="s">
        <v>26</v>
      </c>
      <c r="B25" s="20"/>
      <c r="C25" s="20"/>
      <c r="D25" s="20"/>
      <c r="E25" s="17">
        <f>E11+C24-D24</f>
        <v>762733.7500000001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2021-02-25T10:46:58Z</dcterms:modified>
  <cp:category/>
  <cp:version/>
  <cp:contentType/>
  <cp:contentStatus/>
</cp:coreProperties>
</file>