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<sst xmlns="http://schemas.openxmlformats.org/spreadsheetml/2006/main" count="36" uniqueCount="36">
  <si>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</si>
  <si>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</si>
  <si>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</si>
  <si>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</si>
  <si>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</si>
  <si>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</si>
  <si>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</si>
  <si>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</si>
  <si>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</si>
  <si>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</si>
  <si>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</si>
  <si>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</si>
  <si>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</si>
  <si>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</si>
  <si>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</si>
  <si>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</si>
  <si>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</si>
  <si>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</si>
  <si>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</si>
  <si>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</si>
  <si>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</si>
  <si>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</si>
  <si>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</si>
  <si>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</si>
  <si>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</si>
  <si>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</si>
  <si>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</si>
  <si>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2394,00 - ремонт отмостки отдельными местами.</t>
  </si>
  <si>
    <t>2980,00 - ремонт стояков ХВС, ГВС кв. 8.</t>
  </si>
  <si>
    <t>5758,00 - ремонт ВРУ.                                             3617,00 - ремонт трубопровода ливневой канализации (чердак).                                            1500,00 -ремонт распашных ворот.</t>
  </si>
  <si>
    <t>3888,00 - ремонт примыканий кровли 1-ого подъезда.</t>
  </si>
  <si>
    <t>1829,00 - закраска надписей на фасаде дома аэрозольной краской.</t>
  </si>
  <si>
    <t>32047,00 - замена счетчика ХВС, трубопровода канализации (чердак), вентиля ф40 на узле учета.</t>
  </si>
  <si>
    <t>5531,00 - ремонт трубопровода ГВС в подвале.                                                                                550,00 - замена крана шарового отпления (подвал по кв. 40).</t>
  </si>
  <si>
    <t>Поступления денежных средств от провайдеров за 2020 год</t>
  </si>
  <si>
    <t>Поступления денежных средств от ИП Локтионов А.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</si>
</sst>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0">
      <selection activeCell="J24" sqref="J2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2017</v>
      </c>
      <c r="B1" s="25"/>
      <c r="C1" s="25"/>
      <c r="D1" s="25"/>
      <c r="E1" s="25"/>
    </row>
    <row r="2" spans="1:5" ht="24.75" customHeight="1">
      <c r="A2" s="27" t="s">
        <v>26</v>
      </c>
      <c r="B2" s="27"/>
      <c r="C2" s="27"/>
      <c r="D2" s="27"/>
      <c r="E2" s="27"/>
    </row>
    <row r="3" spans="1:5" ht="41.25" customHeight="1">
      <c r="A3" s="28" t="s">
        <v>23</v>
      </c>
      <c r="B3" s="29"/>
      <c r="C3" s="29"/>
      <c r="D3" s="29"/>
      <c r="E3" s="29"/>
    </row>
    <row r="4" spans="1:5" ht="18.75" customHeight="1">
      <c r="A4" s="30" t="s">
        <v>24</v>
      </c>
      <c r="B4" s="31"/>
      <c r="C4" s="31"/>
      <c r="D4" s="31"/>
      <c r="E4" s="31"/>
    </row>
    <row r="5" spans="1:5" ht="30.75" customHeight="1">
      <c r="A5" s="26" t="str">
        <f>VLOOKUP(A1,'[1]2019'!$A$1:$AH$99,2,0)</f>
        <v>ул.Краснополянская д.5</v>
      </c>
      <c r="B5" s="26"/>
      <c r="C5" s="26"/>
      <c r="D5" s="26"/>
      <c r="E5" s="26"/>
    </row>
    <row r="6" spans="1:5" ht="15.75" customHeight="1">
      <c r="A6" s="22" t="s">
        <v>17</v>
      </c>
      <c r="B6" s="22"/>
      <c r="C6" s="22"/>
      <c r="D6" s="22"/>
      <c r="E6" s="5">
        <f>VLOOKUP(A1,'[1]2019'!$A$1:$AH$101,3,0)</f>
        <v>7736.3</v>
      </c>
    </row>
    <row r="7" spans="1:5" ht="15" customHeight="1">
      <c r="A7" s="22" t="s">
        <v>18</v>
      </c>
      <c r="B7" s="22"/>
      <c r="C7" s="22"/>
      <c r="D7" s="22"/>
      <c r="E7" s="5">
        <v>2.77</v>
      </c>
    </row>
    <row r="8" spans="1:5" ht="33" customHeight="1">
      <c r="A8" s="22" t="s">
        <v>19</v>
      </c>
      <c r="B8" s="22"/>
      <c r="C8" s="22"/>
      <c r="D8" s="22"/>
      <c r="E8" s="15">
        <f>E7*E6</f>
        <v>21429.551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0" t="s">
        <v>21</v>
      </c>
      <c r="B11" s="21"/>
      <c r="C11" s="21"/>
      <c r="D11" s="21"/>
      <c r="E11" s="6">
        <f>VLOOKUP(A1,'[2]2020'!$A$1:$AH$101,4,0)</f>
        <v>-34440.33</v>
      </c>
    </row>
    <row r="12" spans="1:5" ht="31.5">
      <c r="A12" s="3">
        <v>1</v>
      </c>
      <c r="B12" s="12" t="s">
        <v>4</v>
      </c>
      <c r="C12" s="8">
        <f>VLOOKUP(A1,'[2]2020'!$A$1:$AH$101,5,0)</f>
        <v>16692.260000000002</v>
      </c>
      <c r="D12" s="8">
        <f>VLOOKUP(A1,'[2]2020'!$A$1:$AH$101,18,0)</f>
        <v>2394</v>
      </c>
      <c r="E12" s="10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19793.58</v>
      </c>
      <c r="D13" s="8">
        <f>VLOOKUP(A1,'[2]2020'!$A$1:$AH$101,19,0)</f>
        <v>2980</v>
      </c>
      <c r="E13" s="10" t="s">
        <v>28</v>
      </c>
    </row>
    <row r="14" spans="1:5" ht="14.25" customHeight="1">
      <c r="A14" s="3">
        <v>3</v>
      </c>
      <c r="B14" s="12" t="s">
        <v>6</v>
      </c>
      <c r="C14" s="8">
        <f>VLOOKUP(A1,'[2]2020'!$A$1:$AH$101,7,0)</f>
        <v>16722.22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18920.55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26550.61</v>
      </c>
      <c r="D16" s="8">
        <f>VLOOKUP(A1,'[2]2020'!$A$1:$AH$101,22,0)</f>
        <v>0</v>
      </c>
      <c r="E16" s="10"/>
    </row>
    <row r="17" spans="1:5" ht="63">
      <c r="A17" s="3">
        <v>6</v>
      </c>
      <c r="B17" s="12" t="s">
        <v>9</v>
      </c>
      <c r="C17" s="8">
        <f>VLOOKUP(A1,'[2]2020'!$A$1:$AH$101,10,0)</f>
        <v>15757.380000000001</v>
      </c>
      <c r="D17" s="8">
        <f>VLOOKUP(A1,'[2]2020'!$A$1:$AH$101,23,0)</f>
        <v>10875</v>
      </c>
      <c r="E17" s="10" t="s">
        <v>29</v>
      </c>
    </row>
    <row r="18" spans="1:5" ht="15.75">
      <c r="A18" s="3">
        <v>7</v>
      </c>
      <c r="B18" s="4" t="s">
        <v>10</v>
      </c>
      <c r="C18" s="8">
        <f>VLOOKUP(A1,'[2]2020'!$A$1:$AH$101,11,0)</f>
        <v>19234.5</v>
      </c>
      <c r="D18" s="8">
        <f>VLOOKUP(A1,'[2]2020'!$A$1:$AH$101,24,0)</f>
        <v>0</v>
      </c>
      <c r="E18" s="10"/>
    </row>
    <row r="19" spans="1:5" ht="31.5">
      <c r="A19" s="3">
        <v>8</v>
      </c>
      <c r="B19" s="18" t="s">
        <v>11</v>
      </c>
      <c r="C19" s="8">
        <f>VLOOKUP(A1,'[2]2020'!$A$1:$AH$101,12,0)</f>
        <v>21274.89</v>
      </c>
      <c r="D19" s="8">
        <f>VLOOKUP(A1,'[2]2020'!$A$1:$AH$102,25,0)</f>
        <v>3888</v>
      </c>
      <c r="E19" s="10" t="s">
        <v>30</v>
      </c>
    </row>
    <row r="20" spans="1:5" ht="15.75">
      <c r="A20" s="3">
        <v>9</v>
      </c>
      <c r="B20" s="4" t="s">
        <v>12</v>
      </c>
      <c r="C20" s="8">
        <f>VLOOKUP(A1,'[2]2020'!$A$1:$AH$101,13,0)</f>
        <v>20139.32</v>
      </c>
      <c r="D20" s="8">
        <f>VLOOKUP(A1,'[2]2020'!$A$1:$AH$101,26,0)</f>
        <v>0</v>
      </c>
      <c r="E20" s="10"/>
    </row>
    <row r="21" spans="1:5" ht="63">
      <c r="A21" s="3">
        <v>10</v>
      </c>
      <c r="B21" s="12" t="s">
        <v>13</v>
      </c>
      <c r="C21" s="8">
        <f>VLOOKUP(A1,'[2]2020'!$A$1:$AH$101,14,0)</f>
        <v>29242.86</v>
      </c>
      <c r="D21" s="8">
        <f>VLOOKUP(A1,'[2]2020'!$A$1:$AH$101,27,0)</f>
        <v>6081</v>
      </c>
      <c r="E21" s="10" t="s">
        <v>33</v>
      </c>
    </row>
    <row r="22" spans="1:5" ht="33" customHeight="1">
      <c r="A22" s="3">
        <v>11</v>
      </c>
      <c r="B22" s="12" t="s">
        <v>14</v>
      </c>
      <c r="C22" s="8">
        <f>VLOOKUP(A1,'[2]2020'!$A$1:$AH$101,15,0)</f>
        <v>11001.2</v>
      </c>
      <c r="D22" s="8">
        <f>VLOOKUP(A1,'[2]2020'!$A$1:$AH$101,28,0)</f>
        <v>1829</v>
      </c>
      <c r="E22" s="10" t="s">
        <v>31</v>
      </c>
    </row>
    <row r="23" spans="1:5" ht="48" customHeight="1">
      <c r="A23" s="3">
        <v>12</v>
      </c>
      <c r="B23" s="12" t="s">
        <v>15</v>
      </c>
      <c r="C23" s="8">
        <f>VLOOKUP(A1,'[2]2020'!$A$1:$AH$101,16,0)</f>
        <v>26895.71</v>
      </c>
      <c r="D23" s="8">
        <f>VLOOKUP(A1,'[2]2020'!$A$1:$AH$101,29,0)</f>
        <v>32047</v>
      </c>
      <c r="E23" s="10" t="s">
        <v>32</v>
      </c>
    </row>
    <row r="24" spans="1:5" ht="63" customHeight="1">
      <c r="A24" s="32" t="s">
        <v>34</v>
      </c>
      <c r="B24" s="33"/>
      <c r="C24" s="8">
        <v>10788</v>
      </c>
      <c r="D24" s="8"/>
      <c r="E24" s="10"/>
    </row>
    <row r="25" spans="1:5" ht="63" customHeight="1">
      <c r="A25" s="32" t="s">
        <v>35</v>
      </c>
      <c r="B25" s="33"/>
      <c r="C25" s="8">
        <v>24000</v>
      </c>
      <c r="D25" s="8"/>
      <c r="E25" s="10"/>
    </row>
    <row r="26" spans="1:5" ht="15.75">
      <c r="A26" s="23" t="s">
        <v>16</v>
      </c>
      <c r="B26" s="24"/>
      <c r="C26" s="9">
        <f>SUM(C12:C23)</f>
        <v>242225.08</v>
      </c>
      <c r="D26" s="9">
        <f>SUM(D12:D23)</f>
        <v>60094</v>
      </c>
      <c r="E26" s="11"/>
    </row>
    <row r="27" spans="1:5" ht="15.75">
      <c r="A27" s="20" t="s">
        <v>25</v>
      </c>
      <c r="B27" s="21"/>
      <c r="C27" s="21"/>
      <c r="D27" s="21"/>
      <c r="E27" s="17">
        <f>E11+C26-D26</f>
        <v>147690.75</v>
      </c>
    </row>
    <row r="31" spans="1:5" ht="18.75">
      <c r="A31" s="19" t="s">
        <v>20</v>
      </c>
      <c r="B31" s="19"/>
      <c r="C31" s="19"/>
      <c r="D31" s="19"/>
      <c r="E31" s="19"/>
    </row>
    <row r="32" spans="1:5" ht="18.75">
      <c r="A32" s="7"/>
      <c r="B32" s="7"/>
      <c r="C32" s="7"/>
      <c r="D32" s="7"/>
      <c r="E32" s="7"/>
    </row>
    <row r="33" spans="1:5" ht="18.75">
      <c r="A33" s="7"/>
      <c r="B33" s="7"/>
      <c r="C33" s="7"/>
      <c r="D33" s="7"/>
      <c r="E33" s="7"/>
    </row>
    <row r="34" spans="1:5" ht="18.75">
      <c r="A34" s="19"/>
      <c r="B34" s="19"/>
      <c r="C34" s="19"/>
      <c r="D34" s="19"/>
      <c r="E34" s="19"/>
    </row>
  </sheetData>
  <sheetProtection/>
  <mergeCells count="15">
    <mergeCell ref="B1:E1"/>
    <mergeCell ref="A5:E5"/>
    <mergeCell ref="A2:E2"/>
    <mergeCell ref="A3:E3"/>
    <mergeCell ref="A4:E4"/>
    <mergeCell ref="A31:E31"/>
    <mergeCell ref="A24:B24"/>
    <mergeCell ref="A25:B25"/>
    <mergeCell ref="A34:E34"/>
    <mergeCell ref="A11:D11"/>
    <mergeCell ref="A27:D27"/>
    <mergeCell ref="A6:D6"/>
    <mergeCell ref="A8:D8"/>
    <mergeCell ref="A26:B26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2021-03-23T05:33:08Z</dcterms:modified>
  <cp:category/>
  <cp:version/>
  <cp:contentType/>
  <cp:contentStatus/>
</cp:coreProperties>
</file>