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<sst xmlns="http://schemas.openxmlformats.org/spreadsheetml/2006/main" count="29" uniqueCount="29">
  <si>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</si>
  <si>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</si>
  <si>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</si>
  <si>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</si>
  <si>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</si>
  <si>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</si>
  <si>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</si>
  <si>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</si>
  <si>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</si>
  <si>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</si>
  <si>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</si>
  <si>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</si>
  <si>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</si>
  <si>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</si>
  <si>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</si>
  <si>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</si>
  <si>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</si>
  <si>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</si>
  <si>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</si>
  <si>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</si>
  <si>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</si>
  <si>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</si>
  <si>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</si>
  <si>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</si>
  <si>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</si>
  <si>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</si>
  <si>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</si>
  <si>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3284,00 - ремонт трубопровода ХВС.</t>
  </si>
  <si>
    <t>7117,00 - замена шарового крана на отоплении в тепловом узле ф50.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</si>
</sst>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22">
      <selection activeCell="G18" sqref="G17:G18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1868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VLOOKUP(A1,'[1]2019'!$A$1:$AH$99,2,0)</f>
        <v>ул.Дружбы д.10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VLOOKUP(A1,'[1]2019'!$A$1:$AH$101,3,0)</f>
        <v>372.7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1032.379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VLOOKUP(A1,'[2]2020'!$A$1:$AH$101,4,0)</f>
        <v>48743.380000000005</v>
      </c>
    </row>
    <row r="12" spans="1:5" ht="15.75">
      <c r="A12" s="3">
        <v>1</v>
      </c>
      <c r="B12" s="12" t="s">
        <v>4</v>
      </c>
      <c r="C12" s="8">
        <f>VLOOKUP(A1,'[2]2020'!$A$1:$AH$101,5,0)</f>
        <v>588.82</v>
      </c>
      <c r="D12" s="8">
        <f>VLOOKUP(A1,'[2]2020'!$A$1:$AH$101,18,0)</f>
        <v>0</v>
      </c>
      <c r="E12" s="10"/>
    </row>
    <row r="13" spans="1:5" ht="33" customHeight="1">
      <c r="A13" s="3">
        <v>2</v>
      </c>
      <c r="B13" s="12" t="s">
        <v>5</v>
      </c>
      <c r="C13" s="8">
        <f>VLOOKUP(A1,'[2]2020'!$A$1:$AH$101,6,0)</f>
        <v>813.74</v>
      </c>
      <c r="D13" s="8">
        <f>VLOOKUP(A1,'[2]2020'!$A$1:$AH$101,19,0)</f>
        <v>0</v>
      </c>
      <c r="E13" s="10"/>
    </row>
    <row r="14" spans="1:5" ht="63" customHeight="1">
      <c r="A14" s="3">
        <v>3</v>
      </c>
      <c r="B14" s="12" t="s">
        <v>6</v>
      </c>
      <c r="C14" s="8">
        <f>VLOOKUP(A1,'[2]2020'!$A$1:$AH$101,7,0)</f>
        <v>701.28</v>
      </c>
      <c r="D14" s="8">
        <f>VLOOKUP(A1,'[2]2020'!$A$1:$AH$101,20,0)</f>
        <v>0</v>
      </c>
      <c r="E14" s="10"/>
    </row>
    <row r="15" spans="1:5" ht="15.75">
      <c r="A15" s="3">
        <v>4</v>
      </c>
      <c r="B15" s="4" t="s">
        <v>7</v>
      </c>
      <c r="C15" s="8">
        <f>VLOOKUP(A1,'[2]2020'!$A$1:$AH$101,8,0)</f>
        <v>701.28</v>
      </c>
      <c r="D15" s="8">
        <f>VLOOKUP(A1,'[2]2020'!$A$1:$AH$101,21,0)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VLOOKUP(A1,'[2]2020'!$A$1:$AH$101,9,0)</f>
        <v>781.99</v>
      </c>
      <c r="D16" s="8">
        <f>VLOOKUP(A1,'[2]2020'!$A$1:$AH$101,22,0)</f>
        <v>3284</v>
      </c>
      <c r="E16" s="10" t="s">
        <v>27</v>
      </c>
    </row>
    <row r="17" spans="1:5" ht="31.5">
      <c r="A17" s="3">
        <v>6</v>
      </c>
      <c r="B17" s="12" t="s">
        <v>9</v>
      </c>
      <c r="C17" s="8">
        <f>VLOOKUP(A1,'[2]2020'!$A$1:$AH$101,10,0)</f>
        <v>399.11</v>
      </c>
      <c r="D17" s="8">
        <f>VLOOKUP(A1,'[2]2020'!$A$1:$AH$101,23,0)</f>
        <v>7117</v>
      </c>
      <c r="E17" s="10" t="s">
        <v>28</v>
      </c>
    </row>
    <row r="18" spans="1:5" ht="15.75">
      <c r="A18" s="3">
        <v>7</v>
      </c>
      <c r="B18" s="4" t="s">
        <v>10</v>
      </c>
      <c r="C18" s="8">
        <f>VLOOKUP(A1,'[2]2020'!$A$1:$AH$101,11,0)</f>
        <v>628.92</v>
      </c>
      <c r="D18" s="8">
        <f>VLOOKUP(A1,'[2]2020'!$A$1:$AH$101,24,0)</f>
        <v>0</v>
      </c>
      <c r="E18" s="10"/>
    </row>
    <row r="19" spans="1:5" ht="15.75">
      <c r="A19" s="3">
        <v>8</v>
      </c>
      <c r="B19" s="4" t="s">
        <v>11</v>
      </c>
      <c r="C19" s="8">
        <f>VLOOKUP(A1,'[2]2020'!$A$1:$AH$101,12,0)</f>
        <v>741.5600000000001</v>
      </c>
      <c r="D19" s="8">
        <f>VLOOKUP(A1,'[2]2020'!$A$1:$AH$102,25,0)</f>
        <v>0</v>
      </c>
      <c r="E19" s="10"/>
    </row>
    <row r="20" spans="1:5" ht="15.75">
      <c r="A20" s="3">
        <v>9</v>
      </c>
      <c r="B20" s="4" t="s">
        <v>12</v>
      </c>
      <c r="C20" s="8">
        <f>VLOOKUP(A1,'[2]2020'!$A$1:$AH$101,13,0)</f>
        <v>1849.9</v>
      </c>
      <c r="D20" s="8">
        <f>VLOOKUP(A1,'[2]2020'!$A$1:$AH$101,26,0)</f>
        <v>0</v>
      </c>
      <c r="E20" s="10"/>
    </row>
    <row r="21" spans="1:5" ht="15.75">
      <c r="A21" s="3">
        <v>10</v>
      </c>
      <c r="B21" s="4" t="s">
        <v>13</v>
      </c>
      <c r="C21" s="8">
        <f>VLOOKUP(A1,'[2]2020'!$A$1:$AH$101,14,0)</f>
        <v>974.14</v>
      </c>
      <c r="D21" s="8">
        <f>VLOOKUP(A1,'[2]2020'!$A$1:$AH$101,27,0)</f>
        <v>0</v>
      </c>
      <c r="E21" s="10"/>
    </row>
    <row r="22" spans="1:5" ht="33" customHeight="1">
      <c r="A22" s="3">
        <v>11</v>
      </c>
      <c r="B22" s="12" t="s">
        <v>14</v>
      </c>
      <c r="C22" s="8">
        <f>VLOOKUP(A1,'[2]2020'!$A$1:$AH$101,15,0)</f>
        <v>800.59</v>
      </c>
      <c r="D22" s="8">
        <f>VLOOKUP(A1,'[2]2020'!$A$1:$AH$101,28,0)</f>
        <v>0</v>
      </c>
      <c r="E22" s="10"/>
    </row>
    <row r="23" spans="1:5" ht="31.5" customHeight="1">
      <c r="A23" s="3">
        <v>12</v>
      </c>
      <c r="B23" s="12" t="s">
        <v>15</v>
      </c>
      <c r="C23" s="8">
        <f>VLOOKUP(A1,'[2]2020'!$A$1:$AH$101,16,0)</f>
        <v>1069.88</v>
      </c>
      <c r="D23" s="8">
        <f>VLOOKUP(A1,'[2]2020'!$A$1:$AH$101,29,0)</f>
        <v>0</v>
      </c>
      <c r="E23" s="10"/>
    </row>
    <row r="24" spans="1:5" ht="15.75">
      <c r="A24" s="22" t="s">
        <v>16</v>
      </c>
      <c r="B24" s="23"/>
      <c r="C24" s="9">
        <f>SUM(C12:C23)</f>
        <v>10051.21</v>
      </c>
      <c r="D24" s="9">
        <f>SUM(D12:D23)</f>
        <v>10401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48393.590000000004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2021-02-25T06:04:36Z</dcterms:modified>
  <cp:category/>
  <cp:version/>
  <cp:contentType/>
  <cp:contentStatus/>
</cp:coreProperties>
</file>