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<sst xmlns="http://schemas.openxmlformats.org/spreadsheetml/2006/main" count="31" uniqueCount="31">
  <si>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</si>
  <si>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</si>
  <si>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</si>
  <si>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</si>
  <si>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</si>
  <si>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</si>
  <si>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</si>
  <si>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</si>
  <si>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</si>
  <si>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</si>
  <si>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</si>
  <si>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</si>
  <si>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</si>
  <si>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</si>
  <si>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</si>
  <si>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</si>
  <si>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</si>
  <si>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</si>
  <si>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</si>
  <si>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</si>
  <si>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</si>
  <si>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</si>
  <si>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</si>
  <si>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</si>
  <si>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</si>
  <si>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</si>
  <si>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</si>
  <si>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14930,00 - ремонт стояков ГВС, ХВС (кв. 22, 25).</t>
  </si>
  <si>
    <t>5984,00 - ремонт трубопровода канализации (стояк кв. 34-37).</t>
  </si>
  <si>
    <t>1686,00 - ремонт стояка ХВС в кв. 87.             1914,00 - ремонт стояка ХВС в кв. 37.</t>
  </si>
  <si>
    <t>2542,00 - замена стояка ХВС в кв. 80.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</si>
</sst>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J23" sqref="J2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2010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VLOOKUP(A1,'[1]2019'!$A$1:$AH$99,2,0)</f>
        <v>ул.Белгородская д.19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VLOOKUP(A1,'[1]2019'!$A$1:$AH$101,3,0)</f>
        <v>4364.9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12090.773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VLOOKUP(A1,'[2]2020'!$A$1:$AH$101,4,0)</f>
        <v>104670.20000000007</v>
      </c>
    </row>
    <row r="12" spans="1:5" ht="15.75">
      <c r="A12" s="3">
        <v>1</v>
      </c>
      <c r="B12" s="12" t="s">
        <v>4</v>
      </c>
      <c r="C12" s="8">
        <f>VLOOKUP(A1,'[2]2020'!$A$1:$AH$101,5,0)</f>
        <v>10085.28</v>
      </c>
      <c r="D12" s="8">
        <f>VLOOKUP(A1,'[2]2020'!$A$1:$AH$101,18,0)</f>
        <v>0</v>
      </c>
      <c r="E12" s="10"/>
    </row>
    <row r="13" spans="1:5" ht="33" customHeight="1">
      <c r="A13" s="3">
        <v>2</v>
      </c>
      <c r="B13" s="12" t="s">
        <v>5</v>
      </c>
      <c r="C13" s="8">
        <f>VLOOKUP(A1,'[2]2020'!$A$1:$AH$101,6,0)</f>
        <v>10744.36</v>
      </c>
      <c r="D13" s="8">
        <f>VLOOKUP(A1,'[2]2020'!$A$1:$AH$101,19,0)</f>
        <v>14930</v>
      </c>
      <c r="E13" s="10" t="s">
        <v>27</v>
      </c>
    </row>
    <row r="14" spans="1:5" ht="16.5" customHeight="1">
      <c r="A14" s="3">
        <v>3</v>
      </c>
      <c r="B14" s="12" t="s">
        <v>6</v>
      </c>
      <c r="C14" s="8">
        <f>VLOOKUP(A1,'[2]2020'!$A$1:$AH$101,7,0)</f>
        <v>10059.75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11575.69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13888.01</v>
      </c>
      <c r="D16" s="8">
        <f>VLOOKUP(A1,'[2]2020'!$A$1:$AH$101,22,0)</f>
        <v>0</v>
      </c>
      <c r="E16" s="10"/>
    </row>
    <row r="17" spans="1:5" ht="31.5">
      <c r="A17" s="3">
        <v>6</v>
      </c>
      <c r="B17" s="12" t="s">
        <v>9</v>
      </c>
      <c r="C17" s="8">
        <f>VLOOKUP(A1,'[2]2020'!$A$1:$AH$101,10,0)</f>
        <v>8693.49</v>
      </c>
      <c r="D17" s="8">
        <f>VLOOKUP(A1,'[2]2020'!$A$1:$AH$101,23,0)</f>
        <v>5984</v>
      </c>
      <c r="E17" s="10" t="s">
        <v>28</v>
      </c>
    </row>
    <row r="18" spans="1:5" ht="15.75">
      <c r="A18" s="3">
        <v>7</v>
      </c>
      <c r="B18" s="4" t="s">
        <v>10</v>
      </c>
      <c r="C18" s="8">
        <f>VLOOKUP(A1,'[2]2020'!$A$1:$AH$101,11,0)</f>
        <v>11530.65</v>
      </c>
      <c r="D18" s="8">
        <f>VLOOKUP(A1,'[2]2020'!$A$1:$AH$101,24,0)</f>
        <v>0</v>
      </c>
      <c r="E18" s="10"/>
    </row>
    <row r="19" spans="1:5" ht="31.5">
      <c r="A19" s="3">
        <v>8</v>
      </c>
      <c r="B19" s="12" t="s">
        <v>11</v>
      </c>
      <c r="C19" s="8">
        <f>VLOOKUP(A1,'[2]2020'!$A$1:$AH$101,12,0)</f>
        <v>11214.6</v>
      </c>
      <c r="D19" s="8">
        <f>VLOOKUP(A1,'[2]2020'!$A$1:$AH$102,25,0)</f>
        <v>3600</v>
      </c>
      <c r="E19" s="10" t="s">
        <v>29</v>
      </c>
    </row>
    <row r="20" spans="1:5" ht="15.75">
      <c r="A20" s="3">
        <v>9</v>
      </c>
      <c r="B20" s="4" t="s">
        <v>12</v>
      </c>
      <c r="C20" s="8">
        <f>VLOOKUP(A1,'[2]2020'!$A$1:$AH$101,13,0)</f>
        <v>11883.2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12121.65</v>
      </c>
      <c r="D21" s="8">
        <f>VLOOKUP(A1,'[2]2020'!$A$1:$AH$101,27,0)</f>
        <v>0</v>
      </c>
      <c r="E21" s="10"/>
    </row>
    <row r="22" spans="1:5" ht="18" customHeight="1">
      <c r="A22" s="3">
        <v>11</v>
      </c>
      <c r="B22" s="12" t="s">
        <v>14</v>
      </c>
      <c r="C22" s="8">
        <f>VLOOKUP(A1,'[2]2020'!$A$1:$AH$101,15,0)</f>
        <v>9246.09</v>
      </c>
      <c r="D22" s="8">
        <f>VLOOKUP(A1,'[2]2020'!$A$1:$AH$101,28,0)</f>
        <v>2542</v>
      </c>
      <c r="E22" s="10" t="s">
        <v>30</v>
      </c>
    </row>
    <row r="23" spans="1:5" ht="31.5" customHeight="1">
      <c r="A23" s="3">
        <v>12</v>
      </c>
      <c r="B23" s="12" t="s">
        <v>15</v>
      </c>
      <c r="C23" s="8">
        <f>VLOOKUP(A1,'[2]2020'!$A$1:$AH$101,16,0)</f>
        <v>11807.67</v>
      </c>
      <c r="D23" s="8">
        <f>VLOOKUP(A1,'[2]2020'!$A$1:$AH$101,29,0)</f>
        <v>0</v>
      </c>
      <c r="E23" s="10"/>
    </row>
    <row r="24" spans="1:5" ht="15.75">
      <c r="A24" s="22" t="s">
        <v>16</v>
      </c>
      <c r="B24" s="23"/>
      <c r="C24" s="9">
        <f>SUM(C12:C23)</f>
        <v>132850.44</v>
      </c>
      <c r="D24" s="9">
        <f>SUM(D12:D23)</f>
        <v>27056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210464.64000000007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2021-02-25T05:53:30Z</dcterms:modified>
  <cp:category/>
  <cp:version/>
  <cp:contentType/>
  <cp:contentStatus/>
</cp:coreProperties>
</file>