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<sst xmlns="http://schemas.openxmlformats.org/spreadsheetml/2006/main" count="32" uniqueCount="32">
  <si>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</si>
  <si>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</si>
  <si>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</si>
  <si>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</si>
  <si>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</si>
  <si>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</si>
  <si>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</si>
  <si>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</si>
  <si>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</si>
  <si>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</si>
  <si>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</si>
  <si>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</si>
  <si>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</si>
  <si>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</si>
  <si>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</si>
  <si>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</si>
  <si>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</si>
  <si>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</si>
  <si>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</si>
  <si>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</si>
  <si>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</si>
  <si>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</si>
  <si>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</si>
  <si>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</si>
  <si>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</si>
  <si>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</si>
  <si>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</si>
  <si>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947,00 - замена крана ГВС на стояке в кв. 46, 54.</t>
  </si>
  <si>
    <t>990,00 - замена шарового крана в тепловом узле.</t>
  </si>
  <si>
    <t xml:space="preserve">24173,00 - снос аварийцного дерева (береза).                                                                   26269,00 - снос аварийцного дерева (береза).        </t>
  </si>
  <si>
    <t>29014,00 - снос дерева (ива).                                        20939,00 - снос дерева (береза).</t>
  </si>
  <si>
    <t>2519,00 - ремонт стояка канализации в кв. 7.                                                                              7885,00 - ремонт трубопровода канализации и ГВС в подвале.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</si>
</sst>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6">
      <selection activeCell="G22" sqref="G22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2009</v>
      </c>
      <c r="B1" s="24"/>
      <c r="C1" s="24"/>
      <c r="D1" s="24"/>
      <c r="E1" s="24"/>
    </row>
    <row r="2" spans="1:5" ht="24.75" customHeight="1">
      <c r="A2" s="26" t="s">
        <v>26</v>
      </c>
      <c r="B2" s="26"/>
      <c r="C2" s="26"/>
      <c r="D2" s="26"/>
      <c r="E2" s="26"/>
    </row>
    <row r="3" spans="1:5" ht="41.25" customHeight="1">
      <c r="A3" s="27" t="s">
        <v>23</v>
      </c>
      <c r="B3" s="28"/>
      <c r="C3" s="28"/>
      <c r="D3" s="28"/>
      <c r="E3" s="28"/>
    </row>
    <row r="4" spans="1:5" ht="18.75" customHeight="1">
      <c r="A4" s="29" t="s">
        <v>24</v>
      </c>
      <c r="B4" s="30"/>
      <c r="C4" s="30"/>
      <c r="D4" s="30"/>
      <c r="E4" s="30"/>
    </row>
    <row r="5" spans="1:5" ht="30.75" customHeight="1">
      <c r="A5" s="25" t="str">
        <f>VLOOKUP(A1,'[1]2019'!$A$1:$AH$99,2,0)</f>
        <v>ул.Белгородская д.18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VLOOKUP(A1,'[1]2019'!$A$1:$AH$101,3,0)</f>
        <v>2733.89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7572.8753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21</v>
      </c>
      <c r="B11" s="20"/>
      <c r="C11" s="20"/>
      <c r="D11" s="20"/>
      <c r="E11" s="6">
        <f>VLOOKUP(A1,'[2]2020'!$A$1:$AH$101,4,0)</f>
        <v>131753.24999999994</v>
      </c>
    </row>
    <row r="12" spans="1:5" ht="15.75">
      <c r="A12" s="3">
        <v>1</v>
      </c>
      <c r="B12" s="12" t="s">
        <v>4</v>
      </c>
      <c r="C12" s="8">
        <f>VLOOKUP(A1,'[2]2020'!$A$1:$AH$101,5,0)</f>
        <v>5731.0599999999995</v>
      </c>
      <c r="D12" s="8">
        <f>VLOOKUP(A1,'[2]2020'!$A$1:$AH$101,18,0)</f>
        <v>0</v>
      </c>
      <c r="E12" s="10"/>
    </row>
    <row r="13" spans="1:5" ht="15.75" customHeight="1">
      <c r="A13" s="3">
        <v>2</v>
      </c>
      <c r="B13" s="12" t="s">
        <v>5</v>
      </c>
      <c r="C13" s="8">
        <f>VLOOKUP(A1,'[2]2020'!$A$1:$AH$101,6,0)</f>
        <v>6780.99</v>
      </c>
      <c r="D13" s="8">
        <f>VLOOKUP(A1,'[2]2020'!$A$1:$AH$101,19,0)</f>
        <v>0</v>
      </c>
      <c r="E13" s="10"/>
    </row>
    <row r="14" spans="1:5" ht="33.75" customHeight="1">
      <c r="A14" s="3">
        <v>3</v>
      </c>
      <c r="B14" s="12" t="s">
        <v>6</v>
      </c>
      <c r="C14" s="8">
        <f>VLOOKUP(A1,'[2]2020'!$A$1:$AH$101,7,0)</f>
        <v>6073.42</v>
      </c>
      <c r="D14" s="8">
        <f>VLOOKUP(A1,'[2]2020'!$A$1:$AH$101,20,0)</f>
        <v>947</v>
      </c>
      <c r="E14" s="10" t="s">
        <v>27</v>
      </c>
    </row>
    <row r="15" spans="1:5" ht="15.75">
      <c r="A15" s="3">
        <v>4</v>
      </c>
      <c r="B15" s="4" t="s">
        <v>7</v>
      </c>
      <c r="C15" s="8">
        <f>VLOOKUP(A1,'[2]2020'!$A$1:$AH$101,8,0)</f>
        <v>6110.62</v>
      </c>
      <c r="D15" s="8">
        <f>VLOOKUP(A1,'[2]2020'!$A$1:$AH$101,21,0)</f>
        <v>0</v>
      </c>
      <c r="E15" s="10"/>
    </row>
    <row r="16" spans="1:5" ht="31.5">
      <c r="A16" s="3">
        <v>5</v>
      </c>
      <c r="B16" s="12" t="s">
        <v>8</v>
      </c>
      <c r="C16" s="8">
        <f>VLOOKUP(A1,'[2]2020'!$A$1:$AH$101,9,0)</f>
        <v>8584.61</v>
      </c>
      <c r="D16" s="8">
        <f>VLOOKUP(A1,'[2]2020'!$A$1:$AH$101,22,0)</f>
        <v>990</v>
      </c>
      <c r="E16" s="10" t="s">
        <v>28</v>
      </c>
    </row>
    <row r="17" spans="1:5" ht="15.75">
      <c r="A17" s="3">
        <v>6</v>
      </c>
      <c r="B17" s="12" t="s">
        <v>9</v>
      </c>
      <c r="C17" s="8">
        <f>VLOOKUP(A1,'[2]2020'!$A$1:$AH$101,10,0)</f>
        <v>5831.82</v>
      </c>
      <c r="D17" s="8">
        <f>VLOOKUP(A1,'[2]2020'!$A$1:$AH$101,23,0)</f>
        <v>0</v>
      </c>
      <c r="E17" s="10"/>
    </row>
    <row r="18" spans="1:5" ht="15.75">
      <c r="A18" s="3">
        <v>7</v>
      </c>
      <c r="B18" s="4" t="s">
        <v>10</v>
      </c>
      <c r="C18" s="8">
        <f>VLOOKUP(A1,'[2]2020'!$A$1:$AH$101,11,0)</f>
        <v>6568.55</v>
      </c>
      <c r="D18" s="8">
        <f>VLOOKUP(A1,'[2]2020'!$A$1:$AH$101,24,0)</f>
        <v>0</v>
      </c>
      <c r="E18" s="10"/>
    </row>
    <row r="19" spans="1:5" ht="15.75">
      <c r="A19" s="3">
        <v>8</v>
      </c>
      <c r="B19" s="4" t="s">
        <v>11</v>
      </c>
      <c r="C19" s="8">
        <f>VLOOKUP(A1,'[2]2020'!$A$1:$AH$101,12,0)</f>
        <v>6102.61</v>
      </c>
      <c r="D19" s="8">
        <f>VLOOKUP(A1,'[2]2020'!$A$1:$AH$102,25,0)</f>
        <v>0</v>
      </c>
      <c r="E19" s="10"/>
    </row>
    <row r="20" spans="1:5" ht="63">
      <c r="A20" s="3">
        <v>9</v>
      </c>
      <c r="B20" s="12" t="s">
        <v>12</v>
      </c>
      <c r="C20" s="8">
        <f>VLOOKUP(A1,'[2]2020'!$A$1:$AH$101,13,0)</f>
        <v>6482.38</v>
      </c>
      <c r="D20" s="8">
        <f>VLOOKUP(A1,'[2]2020'!$A$1:$AH$101,26,0)</f>
        <v>50442</v>
      </c>
      <c r="E20" s="10" t="s">
        <v>29</v>
      </c>
    </row>
    <row r="21" spans="1:5" ht="31.5">
      <c r="A21" s="3">
        <v>10</v>
      </c>
      <c r="B21" s="12" t="s">
        <v>13</v>
      </c>
      <c r="C21" s="8">
        <f>VLOOKUP(A1,'[2]2020'!$A$1:$AH$101,14,0)</f>
        <v>6815.25</v>
      </c>
      <c r="D21" s="8">
        <f>VLOOKUP(A1,'[2]2020'!$A$1:$AH$101,27,0)</f>
        <v>49953</v>
      </c>
      <c r="E21" s="10" t="s">
        <v>30</v>
      </c>
    </row>
    <row r="22" spans="1:5" ht="63.75" customHeight="1">
      <c r="A22" s="3">
        <v>11</v>
      </c>
      <c r="B22" s="12" t="s">
        <v>14</v>
      </c>
      <c r="C22" s="8">
        <f>VLOOKUP(A1,'[2]2020'!$A$1:$AH$101,15,0)</f>
        <v>8768.57</v>
      </c>
      <c r="D22" s="8">
        <f>VLOOKUP(A1,'[2]2020'!$A$1:$AH$101,28,0)</f>
        <v>10404</v>
      </c>
      <c r="E22" s="10" t="s">
        <v>31</v>
      </c>
    </row>
    <row r="23" spans="1:5" ht="16.5" customHeight="1">
      <c r="A23" s="3">
        <v>12</v>
      </c>
      <c r="B23" s="12" t="s">
        <v>15</v>
      </c>
      <c r="C23" s="8">
        <f>VLOOKUP(A1,'[2]2020'!$A$1:$AH$101,16,0)</f>
        <v>8045.33</v>
      </c>
      <c r="D23" s="8">
        <f>VLOOKUP(A1,'[2]2020'!$A$1:$AH$101,29,0)</f>
        <v>0</v>
      </c>
      <c r="E23" s="10"/>
    </row>
    <row r="24" spans="1:5" ht="15.75">
      <c r="A24" s="22" t="s">
        <v>16</v>
      </c>
      <c r="B24" s="23"/>
      <c r="C24" s="9">
        <f>SUM(C12:C23)</f>
        <v>81895.21</v>
      </c>
      <c r="D24" s="9">
        <f>SUM(D12:D23)</f>
        <v>112736</v>
      </c>
      <c r="E24" s="11"/>
    </row>
    <row r="25" spans="1:5" ht="15.75">
      <c r="A25" s="19" t="s">
        <v>25</v>
      </c>
      <c r="B25" s="20"/>
      <c r="C25" s="20"/>
      <c r="D25" s="20"/>
      <c r="E25" s="17">
        <f>E11+C24-D24</f>
        <v>100912.45999999996</v>
      </c>
    </row>
    <row r="29" spans="1:5" ht="18.75">
      <c r="A29" s="18" t="s">
        <v>20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2021-02-25T05:45:39Z</dcterms:modified>
  <cp:category/>
  <cp:version/>
  <cp:contentType/>
  <cp:contentStatus/>
</cp:coreProperties>
</file>